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dealcala-my.sharepoint.com/personal/oscar_gpoblacion_uah_es/Documents/Comisión de contratación Profesores Sustitutos AT-2024-3/Entregado al Servicio de PDI/"/>
    </mc:Choice>
  </mc:AlternateContent>
  <xr:revisionPtr revIDLastSave="0" documentId="8_{BFBE0EE0-B8BC-481C-B2D1-83DD1AC6CBEA}" xr6:coauthVersionLast="47" xr6:coauthVersionMax="47" xr10:uidLastSave="{00000000-0000-0000-0000-000000000000}"/>
  <bookViews>
    <workbookView xWindow="38400" yWindow="2900" windowWidth="38400" windowHeight="21100" tabRatio="500" firstSheet="2" xr2:uid="{00000000-000D-0000-FFFF-FFFF00000000}"/>
  </bookViews>
  <sheets>
    <sheet name="PAD" sheetId="1" r:id="rId1"/>
    <sheet name="Aspirantes" sheetId="4" r:id="rId2"/>
    <sheet name="Resolución" sheetId="3" r:id="rId3"/>
  </sheets>
  <definedNames>
    <definedName name="_xlnm._FilterDatabase" localSheetId="2" hidden="1">Resolución!$A$4:$K$10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3" l="1"/>
  <c r="I8" i="3"/>
  <c r="I5" i="3"/>
  <c r="I7" i="3"/>
  <c r="I6" i="3"/>
  <c r="I10" i="3"/>
  <c r="H9" i="3"/>
  <c r="H8" i="3"/>
  <c r="H7" i="3"/>
  <c r="H6" i="3"/>
  <c r="H10" i="3"/>
  <c r="G9" i="3"/>
  <c r="G8" i="3"/>
  <c r="G5" i="3"/>
  <c r="G7" i="3"/>
  <c r="G6" i="3"/>
  <c r="G10" i="3"/>
  <c r="F9" i="3"/>
  <c r="F5" i="3"/>
  <c r="F7" i="3"/>
  <c r="F6" i="3"/>
  <c r="F10" i="3"/>
  <c r="E9" i="3"/>
  <c r="E8" i="3"/>
  <c r="E5" i="3"/>
  <c r="E7" i="3"/>
  <c r="E6" i="3"/>
  <c r="E10" i="3"/>
  <c r="D9" i="3"/>
  <c r="J9" i="3" s="1"/>
  <c r="D8" i="3"/>
  <c r="D5" i="3"/>
  <c r="D7" i="3"/>
  <c r="D6" i="3"/>
  <c r="D10" i="3"/>
  <c r="I4" i="3"/>
  <c r="H4" i="3"/>
  <c r="G4" i="3"/>
  <c r="F4" i="3"/>
  <c r="E4" i="3"/>
  <c r="D4" i="3"/>
  <c r="J14" i="1"/>
  <c r="T35" i="1"/>
  <c r="T31" i="1"/>
  <c r="T32" i="1" s="1"/>
  <c r="T28" i="1"/>
  <c r="T27" i="1"/>
  <c r="T26" i="1"/>
  <c r="T25" i="1"/>
  <c r="T29" i="1" s="1"/>
  <c r="T21" i="1"/>
  <c r="T20" i="1"/>
  <c r="T19" i="1"/>
  <c r="T18" i="1"/>
  <c r="T23" i="1" s="1"/>
  <c r="T14" i="1"/>
  <c r="T15" i="1" s="1"/>
  <c r="T9" i="1"/>
  <c r="T11" i="1" s="1"/>
  <c r="T4" i="1"/>
  <c r="T6" i="1" s="1"/>
  <c r="N28" i="1"/>
  <c r="N27" i="1"/>
  <c r="N26" i="1"/>
  <c r="N25" i="1"/>
  <c r="K28" i="1"/>
  <c r="K27" i="1"/>
  <c r="K26" i="1"/>
  <c r="K25" i="1"/>
  <c r="H28" i="1"/>
  <c r="H27" i="1"/>
  <c r="H26" i="1"/>
  <c r="H25" i="1"/>
  <c r="E26" i="1"/>
  <c r="E27" i="1"/>
  <c r="E28" i="1"/>
  <c r="E25" i="1"/>
  <c r="Q26" i="1"/>
  <c r="Q27" i="1"/>
  <c r="Q28" i="1"/>
  <c r="Q25" i="1"/>
  <c r="H29" i="1"/>
  <c r="Q31" i="1"/>
  <c r="Q32" i="1" s="1"/>
  <c r="Q21" i="1"/>
  <c r="Q20" i="1"/>
  <c r="Q19" i="1"/>
  <c r="Q18" i="1"/>
  <c r="Q14" i="1"/>
  <c r="Q15" i="1" s="1"/>
  <c r="F8" i="3" s="1"/>
  <c r="Q9" i="1"/>
  <c r="Q11" i="1" s="1"/>
  <c r="Q4" i="1"/>
  <c r="Q6" i="1" s="1"/>
  <c r="N19" i="1"/>
  <c r="N20" i="1"/>
  <c r="N23" i="1" s="1"/>
  <c r="M4" i="1"/>
  <c r="N4" i="1" s="1"/>
  <c r="N6" i="1" s="1"/>
  <c r="N31" i="1"/>
  <c r="N32" i="1" s="1"/>
  <c r="N21" i="1"/>
  <c r="N18" i="1"/>
  <c r="N14" i="1"/>
  <c r="N15" i="1" s="1"/>
  <c r="N9" i="1"/>
  <c r="N11" i="1" s="1"/>
  <c r="K31" i="1"/>
  <c r="K32" i="1" s="1"/>
  <c r="K21" i="1"/>
  <c r="K20" i="1"/>
  <c r="K19" i="1"/>
  <c r="K18" i="1"/>
  <c r="K14" i="1"/>
  <c r="K15" i="1" s="1"/>
  <c r="K9" i="1"/>
  <c r="K11" i="1" s="1"/>
  <c r="K4" i="1"/>
  <c r="K6" i="1" s="1"/>
  <c r="H9" i="1"/>
  <c r="H11" i="1" s="1"/>
  <c r="G14" i="1"/>
  <c r="H14" i="1" s="1"/>
  <c r="H15" i="1" s="1"/>
  <c r="H31" i="1"/>
  <c r="H32" i="1" s="1"/>
  <c r="H21" i="1"/>
  <c r="H20" i="1"/>
  <c r="H19" i="1"/>
  <c r="H18" i="1"/>
  <c r="H4" i="1"/>
  <c r="H6" i="1" s="1"/>
  <c r="E20" i="1"/>
  <c r="B20" i="1"/>
  <c r="B28" i="1"/>
  <c r="B27" i="1"/>
  <c r="B26" i="1"/>
  <c r="B25" i="1"/>
  <c r="B31" i="1"/>
  <c r="E31" i="1" s="1"/>
  <c r="E32" i="1" s="1"/>
  <c r="B36" i="1"/>
  <c r="E14" i="1"/>
  <c r="E15" i="1" s="1"/>
  <c r="B9" i="1"/>
  <c r="E9" i="1" s="1"/>
  <c r="E11" i="1" s="1"/>
  <c r="B4" i="1"/>
  <c r="E21" i="1"/>
  <c r="E19" i="1"/>
  <c r="E18" i="1"/>
  <c r="J10" i="3" l="1"/>
  <c r="K10" i="3" s="1"/>
  <c r="J6" i="3"/>
  <c r="K6" i="3" s="1"/>
  <c r="J7" i="3"/>
  <c r="K7" i="3" s="1"/>
  <c r="N29" i="1"/>
  <c r="H5" i="3" s="1"/>
  <c r="J5" i="3" s="1"/>
  <c r="K5" i="3" s="1"/>
  <c r="J8" i="3"/>
  <c r="K8" i="3" s="1"/>
  <c r="K9" i="3"/>
  <c r="Q23" i="1"/>
  <c r="Q29" i="1"/>
  <c r="Q35" i="1" s="1"/>
  <c r="N35" i="1"/>
  <c r="K29" i="1"/>
  <c r="K35" i="1" s="1"/>
  <c r="K23" i="1"/>
  <c r="H23" i="1"/>
  <c r="H35" i="1" s="1"/>
  <c r="E29" i="1"/>
  <c r="E23" i="1"/>
  <c r="E4" i="1"/>
  <c r="E6" i="1" s="1"/>
  <c r="E35" i="1" l="1"/>
</calcChain>
</file>

<file path=xl/sharedStrings.xml><?xml version="1.0" encoding="utf-8"?>
<sst xmlns="http://schemas.openxmlformats.org/spreadsheetml/2006/main" count="149" uniqueCount="85">
  <si>
    <t>Criterios</t>
  </si>
  <si>
    <t>ASPIRANTE 1</t>
  </si>
  <si>
    <t>ASPIRANTE 2</t>
  </si>
  <si>
    <t>ASPIRANTE 3</t>
  </si>
  <si>
    <t>ASPIRANTE 4</t>
  </si>
  <si>
    <t>ASPIRANTE 5</t>
  </si>
  <si>
    <t>ASPIRANTE 6</t>
  </si>
  <si>
    <r>
      <rPr>
        <b/>
        <sz val="11"/>
        <color rgb="FF000000"/>
        <rFont val="Calibri"/>
        <family val="2"/>
      </rPr>
      <t>1. Experiencia Docente Universitaria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(4.5p)</t>
    </r>
  </si>
  <si>
    <t>Unidades</t>
  </si>
  <si>
    <t>Subtotal</t>
  </si>
  <si>
    <t>Observaciones</t>
  </si>
  <si>
    <t>Docencia en horas</t>
  </si>
  <si>
    <t>horas</t>
  </si>
  <si>
    <t>TOTAL</t>
  </si>
  <si>
    <t>2. Otra Experiencia Docente del área de conocimiento (1.5p)</t>
  </si>
  <si>
    <t>3. Experiencia Profesional (1p)</t>
  </si>
  <si>
    <t>Experiencia profesional no docente</t>
  </si>
  <si>
    <t>por año</t>
  </si>
  <si>
    <t>3. Experiencia Investigadora (1p)</t>
  </si>
  <si>
    <t>b)Experiencia investigadora</t>
  </si>
  <si>
    <t>Artículos en revista indexada JCR</t>
  </si>
  <si>
    <t>por artículo</t>
  </si>
  <si>
    <t>IP en proyectos y contratos de investigación</t>
  </si>
  <si>
    <t>por proyecto como IP</t>
  </si>
  <si>
    <t>Presentación de ponencias en congresos</t>
  </si>
  <si>
    <t>por ponencia</t>
  </si>
  <si>
    <t>Estancias de investigación</t>
  </si>
  <si>
    <t>por  mes</t>
  </si>
  <si>
    <t>4. Formación Académica (1,5p)</t>
  </si>
  <si>
    <t>Grado afín</t>
  </si>
  <si>
    <t>por grado</t>
  </si>
  <si>
    <t>Máster afín</t>
  </si>
  <si>
    <t>por postgrado</t>
  </si>
  <si>
    <t>Grado no afín</t>
  </si>
  <si>
    <t>Máster no afín</t>
  </si>
  <si>
    <t>5. Grado de Doctor (0,5p)</t>
  </si>
  <si>
    <t>Doctorado</t>
  </si>
  <si>
    <t>por doctorado</t>
  </si>
  <si>
    <t>Documentación</t>
  </si>
  <si>
    <t>Apellidos</t>
  </si>
  <si>
    <t>Nombre</t>
  </si>
  <si>
    <t>NIF / NIE</t>
  </si>
  <si>
    <t>Adjuntos</t>
  </si>
  <si>
    <t>DNI/NIE</t>
  </si>
  <si>
    <t>Título?</t>
  </si>
  <si>
    <t>Instancia?</t>
  </si>
  <si>
    <t>Residencia</t>
  </si>
  <si>
    <t>¿Admitido?</t>
  </si>
  <si>
    <t>¿Evaluado?</t>
  </si>
  <si>
    <t>Observaciones documentación</t>
  </si>
  <si>
    <t>Aspirante 1</t>
  </si>
  <si>
    <t>Cabornero Pascual</t>
  </si>
  <si>
    <t>David</t>
  </si>
  <si>
    <t>45576821K</t>
  </si>
  <si>
    <t>Sí</t>
  </si>
  <si>
    <t>DNI</t>
  </si>
  <si>
    <t>Aspirante 2</t>
  </si>
  <si>
    <t>Cobos Maestre</t>
  </si>
  <si>
    <t>Mario</t>
  </si>
  <si>
    <t>03205195F</t>
  </si>
  <si>
    <t>Aspirante 3 *</t>
  </si>
  <si>
    <t>Martín Montaño</t>
  </si>
  <si>
    <t>Rubén</t>
  </si>
  <si>
    <t>09052884S</t>
  </si>
  <si>
    <t>No</t>
  </si>
  <si>
    <t>Presenta listado de notas</t>
  </si>
  <si>
    <t>Aspirante 4</t>
  </si>
  <si>
    <t>Martínez Muñoz</t>
  </si>
  <si>
    <t>Miriam</t>
  </si>
  <si>
    <t>03113959N</t>
  </si>
  <si>
    <t>Aspirante 5 *</t>
  </si>
  <si>
    <t>Ortega Sánchez</t>
  </si>
  <si>
    <t>Eduardo</t>
  </si>
  <si>
    <t>09030445R</t>
  </si>
  <si>
    <t>Solicitada vida laboral</t>
  </si>
  <si>
    <t>Aspirante 6</t>
  </si>
  <si>
    <t>Ruiz Giles</t>
  </si>
  <si>
    <t>Pablo</t>
  </si>
  <si>
    <t>06030536M</t>
  </si>
  <si>
    <t>Aspirante 7</t>
  </si>
  <si>
    <t>Aspirante 8</t>
  </si>
  <si>
    <t>Aspirante 9</t>
  </si>
  <si>
    <t>Aspirante 10</t>
  </si>
  <si>
    <t>Aspirante 11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</si>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</sst>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5">
    <font>
      <sz val="10"/>
      <color rgb="FF000000"/>
      <name val="Arial"/>
      <charset val="1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b/>
      <sz val="12"/>
      <color rgb="FF006411"/>
      <name val="Calibri"/>
      <family val="2"/>
      <charset val="1"/>
    </font>
    <font>
      <b/>
      <sz val="1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Helvetica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D8D8D8"/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DDDDDD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3" xfId="0" applyFont="1" applyBorder="1"/>
    <xf numFmtId="0" fontId="4" fillId="2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0" fontId="5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1" fillId="0" borderId="9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5" fillId="0" borderId="0" xfId="0" applyFont="1"/>
    <xf numFmtId="0" fontId="2" fillId="3" borderId="2" xfId="0" applyFont="1" applyFill="1" applyBorder="1" applyAlignment="1">
      <alignment horizontal="center"/>
    </xf>
    <xf numFmtId="4" fontId="1" fillId="3" borderId="2" xfId="0" applyNumberFormat="1" applyFont="1" applyFill="1" applyBorder="1"/>
    <xf numFmtId="2" fontId="1" fillId="0" borderId="0" xfId="0" applyNumberFormat="1" applyFont="1" applyAlignment="1">
      <alignment horizontal="center"/>
    </xf>
    <xf numFmtId="0" fontId="6" fillId="0" borderId="11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9" xfId="0" applyFont="1" applyBorder="1"/>
    <xf numFmtId="0" fontId="12" fillId="0" borderId="3" xfId="0" applyFont="1" applyBorder="1"/>
    <xf numFmtId="0" fontId="9" fillId="0" borderId="7" xfId="0" applyFont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7" xfId="0" applyFont="1" applyFill="1" applyBorder="1"/>
    <xf numFmtId="165" fontId="1" fillId="4" borderId="7" xfId="0" applyNumberFormat="1" applyFont="1" applyFill="1" applyBorder="1"/>
    <xf numFmtId="0" fontId="1" fillId="4" borderId="7" xfId="0" applyFont="1" applyFill="1" applyBorder="1" applyAlignment="1">
      <alignment horizontal="right"/>
    </xf>
    <xf numFmtId="0" fontId="1" fillId="4" borderId="4" xfId="0" applyFont="1" applyFill="1" applyBorder="1"/>
    <xf numFmtId="2" fontId="1" fillId="4" borderId="7" xfId="0" applyNumberFormat="1" applyFont="1" applyFill="1" applyBorder="1"/>
    <xf numFmtId="0" fontId="1" fillId="4" borderId="7" xfId="0" applyFont="1" applyFill="1" applyBorder="1" applyAlignment="1">
      <alignment horizontal="right" vertical="center" wrapText="1"/>
    </xf>
    <xf numFmtId="4" fontId="1" fillId="4" borderId="7" xfId="0" applyNumberFormat="1" applyFont="1" applyFill="1" applyBorder="1"/>
    <xf numFmtId="0" fontId="0" fillId="4" borderId="0" xfId="0" applyFill="1"/>
    <xf numFmtId="0" fontId="1" fillId="5" borderId="5" xfId="0" applyFont="1" applyFill="1" applyBorder="1" applyAlignment="1">
      <alignment horizontal="left"/>
    </xf>
    <xf numFmtId="0" fontId="1" fillId="5" borderId="7" xfId="0" applyFont="1" applyFill="1" applyBorder="1"/>
    <xf numFmtId="0" fontId="1" fillId="5" borderId="4" xfId="0" applyFont="1" applyFill="1" applyBorder="1"/>
    <xf numFmtId="164" fontId="1" fillId="5" borderId="7" xfId="0" applyNumberFormat="1" applyFont="1" applyFill="1" applyBorder="1"/>
    <xf numFmtId="0" fontId="1" fillId="5" borderId="7" xfId="0" applyFont="1" applyFill="1" applyBorder="1" applyAlignment="1">
      <alignment horizontal="right"/>
    </xf>
    <xf numFmtId="2" fontId="1" fillId="5" borderId="7" xfId="0" applyNumberFormat="1" applyFont="1" applyFill="1" applyBorder="1"/>
    <xf numFmtId="0" fontId="1" fillId="5" borderId="7" xfId="0" applyFont="1" applyFill="1" applyBorder="1" applyAlignment="1">
      <alignment horizontal="right" vertical="center" wrapText="1"/>
    </xf>
    <xf numFmtId="4" fontId="1" fillId="5" borderId="7" xfId="0" applyNumberFormat="1" applyFont="1" applyFill="1" applyBorder="1"/>
    <xf numFmtId="165" fontId="1" fillId="5" borderId="7" xfId="0" applyNumberFormat="1" applyFont="1" applyFill="1" applyBorder="1"/>
    <xf numFmtId="0" fontId="0" fillId="5" borderId="0" xfId="0" applyFill="1"/>
    <xf numFmtId="0" fontId="1" fillId="6" borderId="9" xfId="0" applyFont="1" applyFill="1" applyBorder="1"/>
    <xf numFmtId="165" fontId="1" fillId="6" borderId="9" xfId="0" applyNumberFormat="1" applyFont="1" applyFill="1" applyBorder="1"/>
    <xf numFmtId="2" fontId="1" fillId="6" borderId="9" xfId="0" applyNumberFormat="1" applyFont="1" applyFill="1" applyBorder="1"/>
    <xf numFmtId="0" fontId="8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6" fillId="0" borderId="22" xfId="0" applyFont="1" applyBorder="1" applyAlignment="1">
      <alignment horizontal="left" vertical="center"/>
    </xf>
    <xf numFmtId="2" fontId="0" fillId="0" borderId="22" xfId="0" applyNumberFormat="1" applyBorder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165" fontId="0" fillId="0" borderId="22" xfId="0" applyNumberForma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</cellXfs>
  <cellStyles count="1">
    <cellStyle name="Normal" xfId="0" builtinId="0"/>
  </cellStyles>
  <dxfs count="1">
    <dxf>
      <font>
        <color theme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0"/>
  <sheetViews>
    <sheetView tabSelected="1" zoomScale="125" zoomScaleNormal="100" workbookViewId="0">
      <pane xSplit="3" topLeftCell="D1" activePane="topRight" state="frozen"/>
      <selection pane="topRight" activeCell="I3" sqref="I3"/>
    </sheetView>
  </sheetViews>
  <sheetFormatPr defaultColWidth="14.7109375" defaultRowHeight="12.95"/>
  <cols>
    <col min="1" max="1" width="35.42578125" customWidth="1"/>
    <col min="2" max="2" width="15.85546875" customWidth="1"/>
    <col min="3" max="3" width="11" customWidth="1"/>
    <col min="4" max="21" width="9.28515625" customWidth="1"/>
    <col min="983" max="989" width="11.42578125" customWidth="1"/>
  </cols>
  <sheetData>
    <row r="1" spans="1:21" ht="15.95" customHeight="1" thickBot="1">
      <c r="A1" s="2"/>
      <c r="B1" s="3"/>
      <c r="C1" s="1" t="s">
        <v>0</v>
      </c>
      <c r="D1" s="75" t="s">
        <v>1</v>
      </c>
      <c r="E1" s="75"/>
      <c r="F1" s="75"/>
      <c r="G1" s="76" t="s">
        <v>2</v>
      </c>
      <c r="H1" s="76"/>
      <c r="I1" s="76"/>
      <c r="J1" s="75" t="s">
        <v>3</v>
      </c>
      <c r="K1" s="75"/>
      <c r="L1" s="75"/>
      <c r="M1" s="76" t="s">
        <v>4</v>
      </c>
      <c r="N1" s="76"/>
      <c r="O1" s="76"/>
      <c r="P1" s="75" t="s">
        <v>5</v>
      </c>
      <c r="Q1" s="75"/>
      <c r="R1" s="75"/>
      <c r="S1" s="76" t="s">
        <v>6</v>
      </c>
      <c r="T1" s="76"/>
      <c r="U1" s="76"/>
    </row>
    <row r="2" spans="1:21" ht="15.95" customHeight="1" thickBot="1">
      <c r="A2" s="35" t="s">
        <v>7</v>
      </c>
      <c r="B2" s="5">
        <v>4.5</v>
      </c>
      <c r="C2" s="6"/>
      <c r="D2" s="46" t="s">
        <v>8</v>
      </c>
      <c r="E2" s="46" t="s">
        <v>9</v>
      </c>
      <c r="F2" s="46" t="s">
        <v>10</v>
      </c>
      <c r="G2" s="37" t="s">
        <v>8</v>
      </c>
      <c r="H2" s="37" t="s">
        <v>9</v>
      </c>
      <c r="I2" s="37" t="s">
        <v>10</v>
      </c>
      <c r="J2" s="46" t="s">
        <v>8</v>
      </c>
      <c r="K2" s="46" t="s">
        <v>9</v>
      </c>
      <c r="L2" s="46" t="s">
        <v>10</v>
      </c>
      <c r="M2" s="37" t="s">
        <v>8</v>
      </c>
      <c r="N2" s="37" t="s">
        <v>9</v>
      </c>
      <c r="O2" s="37" t="s">
        <v>10</v>
      </c>
      <c r="P2" s="46" t="s">
        <v>8</v>
      </c>
      <c r="Q2" s="46" t="s">
        <v>9</v>
      </c>
      <c r="R2" s="46" t="s">
        <v>10</v>
      </c>
      <c r="S2" s="37" t="s">
        <v>8</v>
      </c>
      <c r="T2" s="37" t="s">
        <v>9</v>
      </c>
      <c r="U2" s="37" t="s">
        <v>10</v>
      </c>
    </row>
    <row r="3" spans="1:21" ht="15.95" customHeight="1">
      <c r="A3" s="7"/>
      <c r="B3" s="8"/>
      <c r="C3" s="9"/>
      <c r="D3" s="47"/>
      <c r="E3" s="47"/>
      <c r="F3" s="47"/>
      <c r="G3" s="38"/>
      <c r="H3" s="38"/>
      <c r="I3" s="38"/>
      <c r="J3" s="47"/>
      <c r="K3" s="47"/>
      <c r="L3" s="47"/>
      <c r="M3" s="38"/>
      <c r="N3" s="38"/>
      <c r="O3" s="38"/>
      <c r="P3" s="47"/>
      <c r="Q3" s="47"/>
      <c r="R3" s="47"/>
      <c r="S3" s="38"/>
      <c r="T3" s="38"/>
      <c r="U3" s="38"/>
    </row>
    <row r="4" spans="1:21" ht="15.95" customHeight="1">
      <c r="A4" s="10" t="s">
        <v>11</v>
      </c>
      <c r="B4" s="11">
        <f>0.35/90</f>
        <v>3.8888888888888888E-3</v>
      </c>
      <c r="C4" s="12" t="s">
        <v>12</v>
      </c>
      <c r="D4" s="47"/>
      <c r="E4" s="47">
        <f>$B$4*D4</f>
        <v>0</v>
      </c>
      <c r="F4" s="47"/>
      <c r="G4" s="38">
        <v>120</v>
      </c>
      <c r="H4" s="39">
        <f>$B$4*G4</f>
        <v>0.46666666666666667</v>
      </c>
      <c r="I4" s="40"/>
      <c r="J4" s="47"/>
      <c r="K4" s="54">
        <f>$B$4*J4</f>
        <v>0</v>
      </c>
      <c r="L4" s="50"/>
      <c r="M4" s="38">
        <f>13956+160</f>
        <v>14116</v>
      </c>
      <c r="N4" s="39">
        <f>$B$4*M4</f>
        <v>54.895555555555553</v>
      </c>
      <c r="O4" s="40"/>
      <c r="P4" s="47"/>
      <c r="Q4" s="54">
        <f>$B$4*P4</f>
        <v>0</v>
      </c>
      <c r="R4" s="50"/>
      <c r="S4" s="38"/>
      <c r="T4" s="39">
        <f>$B$4*S4</f>
        <v>0</v>
      </c>
      <c r="U4" s="40"/>
    </row>
    <row r="5" spans="1:21" ht="15.95" customHeight="1">
      <c r="A5" s="10"/>
      <c r="B5" s="11"/>
      <c r="C5" s="12"/>
      <c r="D5" s="47"/>
      <c r="E5" s="47"/>
      <c r="F5" s="47"/>
      <c r="G5" s="38"/>
      <c r="H5" s="38"/>
      <c r="I5" s="38"/>
      <c r="J5" s="47"/>
      <c r="K5" s="47"/>
      <c r="L5" s="47"/>
      <c r="M5" s="38"/>
      <c r="N5" s="38"/>
      <c r="O5" s="38"/>
      <c r="P5" s="47"/>
      <c r="Q5" s="47"/>
      <c r="R5" s="47"/>
      <c r="S5" s="38"/>
      <c r="T5" s="38"/>
      <c r="U5" s="38"/>
    </row>
    <row r="6" spans="1:21" ht="15.95" customHeight="1" thickBot="1">
      <c r="A6" s="13"/>
      <c r="B6" s="14" t="s">
        <v>13</v>
      </c>
      <c r="C6" s="15"/>
      <c r="D6" s="56"/>
      <c r="E6" s="57">
        <f>MIN(SUM(E4:E5),$B$2)</f>
        <v>0</v>
      </c>
      <c r="F6" s="56"/>
      <c r="G6" s="56"/>
      <c r="H6" s="57">
        <f>MIN(SUM(H4:H5),$B$2)</f>
        <v>0.46666666666666667</v>
      </c>
      <c r="I6" s="56"/>
      <c r="J6" s="56"/>
      <c r="K6" s="57">
        <f>MIN(SUM(K4:K5),$B$2)</f>
        <v>0</v>
      </c>
      <c r="L6" s="56"/>
      <c r="M6" s="56"/>
      <c r="N6" s="57">
        <f>MIN(SUM(N4:N5),$B$2)</f>
        <v>4.5</v>
      </c>
      <c r="O6" s="56"/>
      <c r="P6" s="56"/>
      <c r="Q6" s="57">
        <f>MIN(SUM(Q4:Q5),$B$2)</f>
        <v>0</v>
      </c>
      <c r="R6" s="56"/>
      <c r="S6" s="56"/>
      <c r="T6" s="57">
        <f>MIN(SUM(T4:T5),$B$2)</f>
        <v>0</v>
      </c>
      <c r="U6" s="56"/>
    </row>
    <row r="7" spans="1:21" ht="15.95" customHeight="1" thickBot="1">
      <c r="A7" s="4" t="s">
        <v>14</v>
      </c>
      <c r="B7" s="5">
        <v>1.5</v>
      </c>
      <c r="C7" s="6"/>
      <c r="D7" s="48"/>
      <c r="E7" s="48"/>
      <c r="F7" s="48"/>
      <c r="G7" s="41"/>
      <c r="H7" s="41"/>
      <c r="I7" s="41"/>
      <c r="J7" s="48"/>
      <c r="K7" s="48"/>
      <c r="L7" s="48"/>
      <c r="M7" s="41"/>
      <c r="N7" s="41"/>
      <c r="O7" s="41"/>
      <c r="P7" s="48"/>
      <c r="Q7" s="48"/>
      <c r="R7" s="48"/>
      <c r="S7" s="41"/>
      <c r="T7" s="41"/>
      <c r="U7" s="41"/>
    </row>
    <row r="8" spans="1:21" ht="15.95" customHeight="1">
      <c r="A8" s="7"/>
      <c r="B8" s="8"/>
      <c r="C8" s="9"/>
      <c r="D8" s="47"/>
      <c r="E8" s="47"/>
      <c r="F8" s="47"/>
      <c r="G8" s="38"/>
      <c r="H8" s="38"/>
      <c r="I8" s="38"/>
      <c r="J8" s="47"/>
      <c r="K8" s="47"/>
      <c r="L8" s="47"/>
      <c r="M8" s="38"/>
      <c r="N8" s="38"/>
      <c r="O8" s="38"/>
      <c r="P8" s="47"/>
      <c r="Q8" s="47"/>
      <c r="R8" s="47"/>
      <c r="S8" s="38"/>
      <c r="T8" s="38"/>
      <c r="U8" s="38"/>
    </row>
    <row r="9" spans="1:21" ht="15.95" customHeight="1">
      <c r="A9" s="10" t="s">
        <v>11</v>
      </c>
      <c r="B9" s="11">
        <f>0.1/90</f>
        <v>1.1111111111111111E-3</v>
      </c>
      <c r="C9" s="12" t="s">
        <v>12</v>
      </c>
      <c r="D9" s="47">
        <v>4</v>
      </c>
      <c r="E9" s="49">
        <f>$B$9*D9</f>
        <v>4.4444444444444444E-3</v>
      </c>
      <c r="F9" s="50"/>
      <c r="G9" s="38"/>
      <c r="H9" s="39">
        <f>$B$9*G9</f>
        <v>0</v>
      </c>
      <c r="I9" s="45"/>
      <c r="J9" s="47"/>
      <c r="K9" s="54">
        <f>$B$9*J9</f>
        <v>0</v>
      </c>
      <c r="L9" s="55"/>
      <c r="M9" s="38"/>
      <c r="N9" s="39">
        <f>$B$9*M9</f>
        <v>0</v>
      </c>
      <c r="O9" s="38"/>
      <c r="P9" s="47"/>
      <c r="Q9" s="54">
        <f>$B$9*P9</f>
        <v>0</v>
      </c>
      <c r="R9" s="47"/>
      <c r="S9" s="38"/>
      <c r="T9" s="39">
        <f>$B$9*S9</f>
        <v>0</v>
      </c>
      <c r="U9" s="38"/>
    </row>
    <row r="10" spans="1:21" ht="15.95" customHeight="1">
      <c r="A10" s="10"/>
      <c r="B10" s="11"/>
      <c r="C10" s="12"/>
      <c r="D10" s="47"/>
      <c r="E10" s="47"/>
      <c r="F10" s="47"/>
      <c r="G10" s="38"/>
      <c r="H10" s="38"/>
      <c r="I10" s="38"/>
      <c r="J10" s="47"/>
      <c r="K10" s="47"/>
      <c r="L10" s="47"/>
      <c r="M10" s="38"/>
      <c r="N10" s="38"/>
      <c r="O10" s="38"/>
      <c r="P10" s="47"/>
      <c r="Q10" s="47"/>
      <c r="R10" s="47"/>
      <c r="S10" s="38"/>
      <c r="T10" s="38"/>
      <c r="U10" s="38"/>
    </row>
    <row r="11" spans="1:21" ht="15.95" customHeight="1" thickBot="1">
      <c r="A11" s="13"/>
      <c r="B11" s="14" t="s">
        <v>13</v>
      </c>
      <c r="C11" s="15"/>
      <c r="D11" s="56"/>
      <c r="E11" s="57">
        <f>MIN(SUM(E7:E10),$B$7)</f>
        <v>4.4444444444444444E-3</v>
      </c>
      <c r="F11" s="56"/>
      <c r="G11" s="56"/>
      <c r="H11" s="57">
        <f>MIN(SUM(H7:H10),$B$7)</f>
        <v>0</v>
      </c>
      <c r="I11" s="56"/>
      <c r="J11" s="56"/>
      <c r="K11" s="57">
        <f>MIN(SUM(K7:K10),$B$7)</f>
        <v>0</v>
      </c>
      <c r="L11" s="56"/>
      <c r="M11" s="56"/>
      <c r="N11" s="57">
        <f>MIN(SUM(N7:N10),$B$7)</f>
        <v>0</v>
      </c>
      <c r="O11" s="56"/>
      <c r="P11" s="56"/>
      <c r="Q11" s="57">
        <f>MIN(SUM(Q7:Q10),$B$7)</f>
        <v>0</v>
      </c>
      <c r="R11" s="56"/>
      <c r="S11" s="56"/>
      <c r="T11" s="57">
        <f>MIN(SUM(T7:T10),$B$7)</f>
        <v>0</v>
      </c>
      <c r="U11" s="56"/>
    </row>
    <row r="12" spans="1:21" ht="15.95" customHeight="1" thickBot="1">
      <c r="A12" s="16" t="s">
        <v>15</v>
      </c>
      <c r="B12" s="5">
        <v>1</v>
      </c>
      <c r="C12" s="6"/>
      <c r="D12" s="48"/>
      <c r="E12" s="48"/>
      <c r="F12" s="48"/>
      <c r="G12" s="41"/>
      <c r="H12" s="41"/>
      <c r="I12" s="41"/>
      <c r="J12" s="48"/>
      <c r="K12" s="48"/>
      <c r="L12" s="48"/>
      <c r="M12" s="41"/>
      <c r="N12" s="41"/>
      <c r="O12" s="41"/>
      <c r="P12" s="48"/>
      <c r="Q12" s="48"/>
      <c r="R12" s="48"/>
      <c r="S12" s="41"/>
      <c r="T12" s="41"/>
      <c r="U12" s="41"/>
    </row>
    <row r="13" spans="1:21" ht="15.95" customHeight="1">
      <c r="A13" s="9"/>
      <c r="B13" s="11"/>
      <c r="C13" s="9"/>
      <c r="D13" s="47"/>
      <c r="E13" s="47"/>
      <c r="F13" s="47"/>
      <c r="G13" s="38"/>
      <c r="H13" s="38"/>
      <c r="I13" s="38"/>
      <c r="J13" s="47"/>
      <c r="K13" s="47"/>
      <c r="L13" s="47"/>
      <c r="M13" s="38"/>
      <c r="N13" s="38"/>
      <c r="O13" s="38"/>
      <c r="P13" s="47"/>
      <c r="Q13" s="47"/>
      <c r="R13" s="47"/>
      <c r="S13" s="38"/>
      <c r="T13" s="38"/>
      <c r="U13" s="38"/>
    </row>
    <row r="14" spans="1:21" ht="15.95" customHeight="1">
      <c r="A14" s="36" t="s">
        <v>16</v>
      </c>
      <c r="B14" s="11">
        <v>0.35</v>
      </c>
      <c r="C14" s="18" t="s">
        <v>17</v>
      </c>
      <c r="D14" s="51">
        <v>1.3260273972602741</v>
      </c>
      <c r="E14" s="51">
        <f>$B$14*D14</f>
        <v>0.46410958904109589</v>
      </c>
      <c r="F14" s="50"/>
      <c r="G14" s="42">
        <f>+(288+1946)/365</f>
        <v>6.1205479452054794</v>
      </c>
      <c r="H14" s="42">
        <f>$B$14*G14</f>
        <v>2.1421917808219177</v>
      </c>
      <c r="I14" s="40"/>
      <c r="J14" s="51">
        <f>+(4208/365)</f>
        <v>11.528767123287672</v>
      </c>
      <c r="K14" s="51">
        <f>$B$14*J14</f>
        <v>4.0350684931506846</v>
      </c>
      <c r="L14" s="50"/>
      <c r="M14" s="42">
        <v>20.698630136986303</v>
      </c>
      <c r="N14" s="42">
        <f>$B$14*M14</f>
        <v>7.2445205479452053</v>
      </c>
      <c r="O14" s="40"/>
      <c r="P14" s="51">
        <v>13.849315068493151</v>
      </c>
      <c r="Q14" s="51">
        <f>$B$14*P14</f>
        <v>4.8472602739726023</v>
      </c>
      <c r="R14" s="50"/>
      <c r="S14" s="42">
        <v>1.6328767123287671</v>
      </c>
      <c r="T14" s="42">
        <f>$B$14*S14</f>
        <v>0.57150684931506845</v>
      </c>
      <c r="U14" s="40"/>
    </row>
    <row r="15" spans="1:21" ht="15.95" customHeight="1" thickBot="1">
      <c r="A15" s="19"/>
      <c r="B15" s="15" t="s">
        <v>13</v>
      </c>
      <c r="C15" s="15"/>
      <c r="D15" s="56"/>
      <c r="E15" s="58">
        <f>MIN(SUM(E12:E14),$B$12)</f>
        <v>0.46410958904109589</v>
      </c>
      <c r="F15" s="56"/>
      <c r="G15" s="56"/>
      <c r="H15" s="58">
        <f>MIN(SUM(H12:H14),$B$12)</f>
        <v>1</v>
      </c>
      <c r="I15" s="56"/>
      <c r="J15" s="56"/>
      <c r="K15" s="58">
        <f>MIN(SUM(K12:K14),$B$12)</f>
        <v>1</v>
      </c>
      <c r="L15" s="56"/>
      <c r="M15" s="56"/>
      <c r="N15" s="58">
        <f>MIN(SUM(N12:N14),$B$12)</f>
        <v>1</v>
      </c>
      <c r="O15" s="56"/>
      <c r="P15" s="56"/>
      <c r="Q15" s="58">
        <f>MIN(SUM(Q12:Q14),$B$12)</f>
        <v>1</v>
      </c>
      <c r="R15" s="56"/>
      <c r="S15" s="56"/>
      <c r="T15" s="58">
        <f>MIN(SUM(T12:T14),$B$12)</f>
        <v>0.57150684931506845</v>
      </c>
      <c r="U15" s="56"/>
    </row>
    <row r="16" spans="1:21" ht="15.95" customHeight="1" thickBot="1">
      <c r="A16" s="20" t="s">
        <v>18</v>
      </c>
      <c r="B16" s="5">
        <v>1</v>
      </c>
      <c r="C16" s="6"/>
      <c r="D16" s="48"/>
      <c r="E16" s="48"/>
      <c r="F16" s="48"/>
      <c r="G16" s="41"/>
      <c r="H16" s="41"/>
      <c r="I16" s="41"/>
      <c r="J16" s="48"/>
      <c r="K16" s="48"/>
      <c r="L16" s="48"/>
      <c r="M16" s="41"/>
      <c r="N16" s="41"/>
      <c r="O16" s="41"/>
      <c r="P16" s="48"/>
      <c r="Q16" s="48"/>
      <c r="R16" s="48"/>
      <c r="S16" s="41"/>
      <c r="T16" s="41"/>
      <c r="U16" s="41"/>
    </row>
    <row r="17" spans="1:21" ht="15.95" customHeight="1">
      <c r="A17" s="17" t="s">
        <v>19</v>
      </c>
      <c r="B17" s="11"/>
      <c r="C17" s="18"/>
      <c r="D17" s="47"/>
      <c r="E17" s="47"/>
      <c r="F17" s="47"/>
      <c r="G17" s="38"/>
      <c r="H17" s="38"/>
      <c r="I17" s="38"/>
      <c r="J17" s="47"/>
      <c r="K17" s="47"/>
      <c r="L17" s="47"/>
      <c r="M17" s="38"/>
      <c r="N17" s="38"/>
      <c r="O17" s="38"/>
      <c r="P17" s="47"/>
      <c r="Q17" s="47"/>
      <c r="R17" s="47"/>
      <c r="S17" s="38"/>
      <c r="T17" s="38"/>
      <c r="U17" s="38"/>
    </row>
    <row r="18" spans="1:21" ht="15.95" customHeight="1">
      <c r="A18" s="17" t="s">
        <v>20</v>
      </c>
      <c r="B18" s="11">
        <v>0.35</v>
      </c>
      <c r="C18" s="18" t="s">
        <v>21</v>
      </c>
      <c r="D18" s="47"/>
      <c r="E18" s="47">
        <f>$B$18*D18</f>
        <v>0</v>
      </c>
      <c r="F18" s="47"/>
      <c r="G18" s="38">
        <v>2</v>
      </c>
      <c r="H18" s="38">
        <f>$B$18*G18</f>
        <v>0.7</v>
      </c>
      <c r="I18" s="38"/>
      <c r="J18" s="47"/>
      <c r="K18" s="47">
        <f>$B$18*J18</f>
        <v>0</v>
      </c>
      <c r="L18" s="47"/>
      <c r="M18" s="38">
        <v>7</v>
      </c>
      <c r="N18" s="38">
        <f>$B$18*M18</f>
        <v>2.4499999999999997</v>
      </c>
      <c r="O18" s="38"/>
      <c r="P18" s="47"/>
      <c r="Q18" s="47">
        <f>$B$18*P18</f>
        <v>0</v>
      </c>
      <c r="R18" s="47"/>
      <c r="S18" s="38"/>
      <c r="T18" s="38">
        <f>$B$18*S18</f>
        <v>0</v>
      </c>
      <c r="U18" s="38"/>
    </row>
    <row r="19" spans="1:21" ht="15.95" customHeight="1">
      <c r="A19" s="36" t="s">
        <v>22</v>
      </c>
      <c r="B19" s="11">
        <v>0.35</v>
      </c>
      <c r="C19" s="18" t="s">
        <v>23</v>
      </c>
      <c r="D19" s="47"/>
      <c r="E19" s="47">
        <f>$B$19*D19</f>
        <v>0</v>
      </c>
      <c r="F19" s="47"/>
      <c r="G19" s="38"/>
      <c r="H19" s="38">
        <f>$B$19*G19</f>
        <v>0</v>
      </c>
      <c r="I19" s="38"/>
      <c r="J19" s="47"/>
      <c r="K19" s="47">
        <f>$B$19*J19</f>
        <v>0</v>
      </c>
      <c r="L19" s="47"/>
      <c r="M19" s="38"/>
      <c r="N19" s="38">
        <f t="shared" ref="N19:N20" si="0">$B$18*M19</f>
        <v>0</v>
      </c>
      <c r="O19" s="38"/>
      <c r="P19" s="47"/>
      <c r="Q19" s="47">
        <f t="shared" ref="Q19:Q20" si="1">$B$18*P19</f>
        <v>0</v>
      </c>
      <c r="R19" s="47"/>
      <c r="S19" s="38"/>
      <c r="T19" s="38">
        <f t="shared" ref="T19:T20" si="2">$B$18*S19</f>
        <v>0</v>
      </c>
      <c r="U19" s="38"/>
    </row>
    <row r="20" spans="1:21" ht="15.95" customHeight="1">
      <c r="A20" s="36" t="s">
        <v>24</v>
      </c>
      <c r="B20" s="11">
        <f>+B16*0.01</f>
        <v>0.01</v>
      </c>
      <c r="C20" s="18" t="s">
        <v>25</v>
      </c>
      <c r="D20" s="47">
        <v>2</v>
      </c>
      <c r="E20" s="47">
        <f>D20*B20</f>
        <v>0.02</v>
      </c>
      <c r="F20" s="47"/>
      <c r="G20" s="38">
        <v>10</v>
      </c>
      <c r="H20" s="38">
        <f>G20*E20</f>
        <v>0.2</v>
      </c>
      <c r="I20" s="38"/>
      <c r="J20" s="47"/>
      <c r="K20" s="47">
        <f>J20*H20</f>
        <v>0</v>
      </c>
      <c r="L20" s="47"/>
      <c r="M20" s="38">
        <v>8</v>
      </c>
      <c r="N20" s="38">
        <f t="shared" si="0"/>
        <v>2.8</v>
      </c>
      <c r="O20" s="38"/>
      <c r="P20" s="47"/>
      <c r="Q20" s="47">
        <f t="shared" si="1"/>
        <v>0</v>
      </c>
      <c r="R20" s="47"/>
      <c r="S20" s="38"/>
      <c r="T20" s="38">
        <f t="shared" si="2"/>
        <v>0</v>
      </c>
      <c r="U20" s="38"/>
    </row>
    <row r="21" spans="1:21" ht="15.95" customHeight="1">
      <c r="A21" s="17" t="s">
        <v>26</v>
      </c>
      <c r="B21" s="11">
        <v>0.05</v>
      </c>
      <c r="C21" s="18" t="s">
        <v>27</v>
      </c>
      <c r="D21" s="47"/>
      <c r="E21" s="47">
        <f>$B$21*D21</f>
        <v>0</v>
      </c>
      <c r="F21" s="47"/>
      <c r="G21" s="38"/>
      <c r="H21" s="38">
        <f>$B$21*G21</f>
        <v>0</v>
      </c>
      <c r="I21" s="38"/>
      <c r="J21" s="47"/>
      <c r="K21" s="47">
        <f>$B$21*J21</f>
        <v>0</v>
      </c>
      <c r="L21" s="47"/>
      <c r="M21" s="38"/>
      <c r="N21" s="38">
        <f>$B$21*M21</f>
        <v>0</v>
      </c>
      <c r="O21" s="38"/>
      <c r="P21" s="47"/>
      <c r="Q21" s="47">
        <f>$B$21*P21</f>
        <v>0</v>
      </c>
      <c r="R21" s="47"/>
      <c r="S21" s="38"/>
      <c r="T21" s="38">
        <f>$B$21*S21</f>
        <v>0</v>
      </c>
      <c r="U21" s="38"/>
    </row>
    <row r="22" spans="1:21" ht="15.95" customHeight="1">
      <c r="A22" s="17"/>
      <c r="B22" s="11"/>
      <c r="C22" s="18"/>
      <c r="D22" s="47"/>
      <c r="E22" s="47"/>
      <c r="F22" s="47"/>
      <c r="G22" s="38"/>
      <c r="H22" s="38"/>
      <c r="I22" s="38"/>
      <c r="J22" s="47"/>
      <c r="K22" s="47"/>
      <c r="L22" s="47"/>
      <c r="M22" s="38"/>
      <c r="N22" s="38"/>
      <c r="O22" s="38"/>
      <c r="P22" s="47"/>
      <c r="Q22" s="47"/>
      <c r="R22" s="47"/>
      <c r="S22" s="38"/>
      <c r="T22" s="38"/>
      <c r="U22" s="38"/>
    </row>
    <row r="23" spans="1:21" ht="15.95" customHeight="1" thickBot="1">
      <c r="A23" s="19"/>
      <c r="B23" s="15" t="s">
        <v>13</v>
      </c>
      <c r="C23" s="15"/>
      <c r="D23" s="56"/>
      <c r="E23" s="58">
        <f>MIN(SUM(E17:E22),$B$12)</f>
        <v>0.02</v>
      </c>
      <c r="F23" s="56"/>
      <c r="G23" s="56"/>
      <c r="H23" s="58">
        <f>MIN(SUM(H17:H22),$B$12)</f>
        <v>0.89999999999999991</v>
      </c>
      <c r="I23" s="56"/>
      <c r="J23" s="56"/>
      <c r="K23" s="58">
        <f>MIN(SUM(K17:K22),$B$12)</f>
        <v>0</v>
      </c>
      <c r="L23" s="56"/>
      <c r="M23" s="56"/>
      <c r="N23" s="58">
        <f>MIN(SUM(N17:N22),$B$12)</f>
        <v>1</v>
      </c>
      <c r="O23" s="56"/>
      <c r="P23" s="56"/>
      <c r="Q23" s="58">
        <f>MIN(SUM(Q17:Q22),$B$12)</f>
        <v>0</v>
      </c>
      <c r="R23" s="56"/>
      <c r="S23" s="56"/>
      <c r="T23" s="58">
        <f>MIN(SUM(T17:T22),$B$12)</f>
        <v>0</v>
      </c>
      <c r="U23" s="56"/>
    </row>
    <row r="24" spans="1:21" ht="15.95" customHeight="1" thickBot="1">
      <c r="A24" s="20" t="s">
        <v>28</v>
      </c>
      <c r="B24" s="21">
        <v>1.5</v>
      </c>
      <c r="C24" s="22"/>
      <c r="D24" s="48"/>
      <c r="E24" s="48"/>
      <c r="F24" s="48"/>
      <c r="G24" s="41"/>
      <c r="H24" s="41"/>
      <c r="I24" s="41"/>
      <c r="J24" s="48"/>
      <c r="K24" s="48"/>
      <c r="L24" s="48"/>
      <c r="M24" s="41"/>
      <c r="N24" s="41"/>
      <c r="O24" s="41"/>
      <c r="P24" s="48"/>
      <c r="Q24" s="48"/>
      <c r="R24" s="48"/>
      <c r="S24" s="41"/>
      <c r="T24" s="41"/>
      <c r="U24" s="41"/>
    </row>
    <row r="25" spans="1:21" ht="15.95" customHeight="1">
      <c r="A25" s="17" t="s">
        <v>29</v>
      </c>
      <c r="B25" s="8">
        <f>+$B$24*0.4</f>
        <v>0.60000000000000009</v>
      </c>
      <c r="C25" s="23" t="s">
        <v>30</v>
      </c>
      <c r="D25" s="47">
        <v>1</v>
      </c>
      <c r="E25" s="47">
        <f>D25*$B25</f>
        <v>0.60000000000000009</v>
      </c>
      <c r="F25" s="52"/>
      <c r="G25" s="38">
        <v>1</v>
      </c>
      <c r="H25" s="38">
        <f>G25*$B25</f>
        <v>0.60000000000000009</v>
      </c>
      <c r="I25" s="43"/>
      <c r="J25" s="47">
        <v>1</v>
      </c>
      <c r="K25" s="47">
        <f>J25*$B25</f>
        <v>0.60000000000000009</v>
      </c>
      <c r="L25" s="52"/>
      <c r="M25" s="38"/>
      <c r="N25" s="38">
        <f>M25*$B25</f>
        <v>0</v>
      </c>
      <c r="O25" s="43"/>
      <c r="P25" s="47">
        <v>1</v>
      </c>
      <c r="Q25" s="47">
        <f>P25*$B$25</f>
        <v>0.60000000000000009</v>
      </c>
      <c r="R25" s="52"/>
      <c r="S25" s="38">
        <v>1</v>
      </c>
      <c r="T25" s="38">
        <f>S25*$B$25</f>
        <v>0.60000000000000009</v>
      </c>
      <c r="U25" s="43"/>
    </row>
    <row r="26" spans="1:21" ht="15.95" customHeight="1">
      <c r="A26" s="17" t="s">
        <v>31</v>
      </c>
      <c r="B26" s="8">
        <f>+$B$24*0.6</f>
        <v>0.89999999999999991</v>
      </c>
      <c r="C26" s="23" t="s">
        <v>32</v>
      </c>
      <c r="D26" s="47">
        <v>1</v>
      </c>
      <c r="E26" s="47">
        <f t="shared" ref="E26:E28" si="3">D26*$B26</f>
        <v>0.89999999999999991</v>
      </c>
      <c r="F26" s="52"/>
      <c r="G26" s="38">
        <v>1</v>
      </c>
      <c r="H26" s="38">
        <f t="shared" ref="H26:H28" si="4">G26*$B26</f>
        <v>0.89999999999999991</v>
      </c>
      <c r="I26" s="43"/>
      <c r="J26" s="47">
        <v>1</v>
      </c>
      <c r="K26" s="47">
        <f t="shared" ref="K26:K28" si="5">J26*$B26</f>
        <v>0.89999999999999991</v>
      </c>
      <c r="L26" s="52"/>
      <c r="M26" s="38"/>
      <c r="N26" s="38">
        <f t="shared" ref="N26:N28" si="6">M26*$B26</f>
        <v>0</v>
      </c>
      <c r="O26" s="43"/>
      <c r="P26" s="47">
        <v>1</v>
      </c>
      <c r="Q26" s="47">
        <f t="shared" ref="Q26:Q28" si="7">P26*$B$25</f>
        <v>0.60000000000000009</v>
      </c>
      <c r="R26" s="52"/>
      <c r="S26" s="38">
        <v>2</v>
      </c>
      <c r="T26" s="38">
        <f t="shared" ref="T26:T28" si="8">S26*$B$25</f>
        <v>1.2000000000000002</v>
      </c>
      <c r="U26" s="43"/>
    </row>
    <row r="27" spans="1:21" ht="15.95" customHeight="1">
      <c r="A27" s="17" t="s">
        <v>33</v>
      </c>
      <c r="B27" s="8">
        <f>+$B$24*0.1</f>
        <v>0.15000000000000002</v>
      </c>
      <c r="C27" s="23" t="s">
        <v>30</v>
      </c>
      <c r="D27" s="47">
        <v>1</v>
      </c>
      <c r="E27" s="47">
        <f t="shared" si="3"/>
        <v>0.15000000000000002</v>
      </c>
      <c r="F27" s="52"/>
      <c r="G27" s="38"/>
      <c r="H27" s="38">
        <f t="shared" si="4"/>
        <v>0</v>
      </c>
      <c r="I27" s="43"/>
      <c r="J27" s="47"/>
      <c r="K27" s="47">
        <f t="shared" si="5"/>
        <v>0</v>
      </c>
      <c r="L27" s="52"/>
      <c r="M27" s="38">
        <v>1</v>
      </c>
      <c r="N27" s="38">
        <f t="shared" si="6"/>
        <v>0.15000000000000002</v>
      </c>
      <c r="O27" s="43"/>
      <c r="P27" s="47"/>
      <c r="Q27" s="47">
        <f t="shared" si="7"/>
        <v>0</v>
      </c>
      <c r="R27" s="52"/>
      <c r="S27" s="38"/>
      <c r="T27" s="38">
        <f t="shared" si="8"/>
        <v>0</v>
      </c>
      <c r="U27" s="43"/>
    </row>
    <row r="28" spans="1:21" ht="15.95" customHeight="1">
      <c r="A28" s="17" t="s">
        <v>34</v>
      </c>
      <c r="B28" s="8">
        <f>+$B$24*0.3</f>
        <v>0.44999999999999996</v>
      </c>
      <c r="C28" s="23" t="s">
        <v>32</v>
      </c>
      <c r="D28" s="47"/>
      <c r="E28" s="47">
        <f t="shared" si="3"/>
        <v>0</v>
      </c>
      <c r="F28" s="52"/>
      <c r="G28" s="38"/>
      <c r="H28" s="38">
        <f t="shared" si="4"/>
        <v>0</v>
      </c>
      <c r="I28" s="43"/>
      <c r="J28" s="47"/>
      <c r="K28" s="47">
        <f t="shared" si="5"/>
        <v>0</v>
      </c>
      <c r="L28" s="52"/>
      <c r="M28" s="38">
        <v>1</v>
      </c>
      <c r="N28" s="38">
        <f t="shared" si="6"/>
        <v>0.44999999999999996</v>
      </c>
      <c r="O28" s="43"/>
      <c r="P28" s="47">
        <v>1</v>
      </c>
      <c r="Q28" s="47">
        <f t="shared" si="7"/>
        <v>0.60000000000000009</v>
      </c>
      <c r="R28" s="52"/>
      <c r="S28" s="38"/>
      <c r="T28" s="38">
        <f t="shared" si="8"/>
        <v>0</v>
      </c>
      <c r="U28" s="43"/>
    </row>
    <row r="29" spans="1:21" ht="15.95" customHeight="1" thickBot="1">
      <c r="A29" s="13"/>
      <c r="B29" s="14" t="s">
        <v>13</v>
      </c>
      <c r="C29" s="15"/>
      <c r="D29" s="56"/>
      <c r="E29" s="56">
        <f>MIN(SUM(E25:E28),$B24)</f>
        <v>1.5</v>
      </c>
      <c r="F29" s="56"/>
      <c r="G29" s="56"/>
      <c r="H29" s="56">
        <f>MIN(SUM(H25:H28),$B24)</f>
        <v>1.5</v>
      </c>
      <c r="I29" s="56"/>
      <c r="J29" s="56"/>
      <c r="K29" s="56">
        <f>MIN(SUM(K25:K28),$B24)</f>
        <v>1.5</v>
      </c>
      <c r="L29" s="56"/>
      <c r="M29" s="56"/>
      <c r="N29" s="56">
        <f>MIN(SUM(N25:N28),$B24)</f>
        <v>0.6</v>
      </c>
      <c r="O29" s="56"/>
      <c r="P29" s="56"/>
      <c r="Q29" s="56">
        <f>MIN(SUM(Q25:Q28),$B24)</f>
        <v>1.5</v>
      </c>
      <c r="R29" s="56"/>
      <c r="S29" s="56"/>
      <c r="T29" s="56">
        <f>MIN(SUM(T25:T28),$B24)</f>
        <v>1.5</v>
      </c>
      <c r="U29" s="56"/>
    </row>
    <row r="30" spans="1:21" ht="15.95" customHeight="1" thickBot="1">
      <c r="A30" s="4" t="s">
        <v>35</v>
      </c>
      <c r="B30" s="21">
        <v>0.5</v>
      </c>
      <c r="C30" s="6"/>
      <c r="D30" s="48"/>
      <c r="E30" s="48"/>
      <c r="F30" s="48"/>
      <c r="G30" s="41"/>
      <c r="H30" s="41"/>
      <c r="I30" s="41"/>
      <c r="J30" s="48"/>
      <c r="K30" s="48"/>
      <c r="L30" s="48"/>
      <c r="M30" s="41"/>
      <c r="N30" s="41"/>
      <c r="O30" s="41"/>
      <c r="P30" s="48"/>
      <c r="Q30" s="48"/>
      <c r="R30" s="48"/>
      <c r="S30" s="41"/>
      <c r="T30" s="41"/>
      <c r="U30" s="41"/>
    </row>
    <row r="31" spans="1:21" ht="15.95" customHeight="1">
      <c r="A31" s="10" t="s">
        <v>36</v>
      </c>
      <c r="B31" s="24">
        <f>B30</f>
        <v>0.5</v>
      </c>
      <c r="C31" s="12" t="s">
        <v>37</v>
      </c>
      <c r="D31" s="47">
        <v>0</v>
      </c>
      <c r="E31" s="47">
        <f>$B$31*D31</f>
        <v>0</v>
      </c>
      <c r="F31" s="53"/>
      <c r="G31" s="38"/>
      <c r="H31" s="38">
        <f>$B$31*G31</f>
        <v>0</v>
      </c>
      <c r="I31" s="44"/>
      <c r="J31" s="47"/>
      <c r="K31" s="47">
        <f>$B$31*J31</f>
        <v>0</v>
      </c>
      <c r="L31" s="53"/>
      <c r="M31" s="38">
        <v>1</v>
      </c>
      <c r="N31" s="38">
        <f>$B$31*M31</f>
        <v>0.5</v>
      </c>
      <c r="O31" s="44"/>
      <c r="P31" s="47"/>
      <c r="Q31" s="47">
        <f>$B$31*P31</f>
        <v>0</v>
      </c>
      <c r="R31" s="53"/>
      <c r="S31" s="38"/>
      <c r="T31" s="38">
        <f>$B$31*S31</f>
        <v>0</v>
      </c>
      <c r="U31" s="44"/>
    </row>
    <row r="32" spans="1:21" ht="15.95" customHeight="1" thickBot="1">
      <c r="A32" s="19"/>
      <c r="B32" s="15" t="s">
        <v>13</v>
      </c>
      <c r="C32" s="15"/>
      <c r="D32" s="56"/>
      <c r="E32" s="56">
        <f>E31</f>
        <v>0</v>
      </c>
      <c r="F32" s="56"/>
      <c r="G32" s="56"/>
      <c r="H32" s="56">
        <f>H31</f>
        <v>0</v>
      </c>
      <c r="I32" s="56"/>
      <c r="J32" s="56"/>
      <c r="K32" s="56">
        <f>K31</f>
        <v>0</v>
      </c>
      <c r="L32" s="56"/>
      <c r="M32" s="56"/>
      <c r="N32" s="56">
        <f>N31</f>
        <v>0.5</v>
      </c>
      <c r="O32" s="56"/>
      <c r="P32" s="56"/>
      <c r="Q32" s="56">
        <f>Q31</f>
        <v>0</v>
      </c>
      <c r="R32" s="56"/>
      <c r="S32" s="56"/>
      <c r="T32" s="56">
        <f>T31</f>
        <v>0</v>
      </c>
      <c r="U32" s="56"/>
    </row>
    <row r="33" spans="1:20" ht="12.75" customHeight="1"/>
    <row r="34" spans="1:20" ht="13.5" customHeight="1" thickBot="1">
      <c r="A34" s="2"/>
      <c r="B34" s="3"/>
      <c r="C34" s="3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20" ht="16.5" customHeight="1" thickBot="1">
      <c r="A35" s="2"/>
      <c r="B35" s="26" t="s">
        <v>13</v>
      </c>
      <c r="C35" s="26"/>
      <c r="D35" s="2"/>
      <c r="E35" s="27">
        <f>E32+E29+E23+E11+E6+E15</f>
        <v>1.9885540334855403</v>
      </c>
      <c r="G35" s="2"/>
      <c r="H35" s="27">
        <f>H32+H29+H23+H11+H6+H15</f>
        <v>3.8666666666666667</v>
      </c>
      <c r="J35" s="2"/>
      <c r="K35" s="27">
        <f>K32+K29+K23+K11+K6+K15</f>
        <v>2.5</v>
      </c>
      <c r="M35" s="2"/>
      <c r="N35" s="27">
        <f>N32+N29+N23+N11+N6+N15</f>
        <v>7.6</v>
      </c>
      <c r="P35" s="2"/>
      <c r="Q35" s="27">
        <f>Q32+Q29+Q23+Q11+Q6+Q15</f>
        <v>2.5</v>
      </c>
      <c r="T35" s="27">
        <f>T32+T29+T23+T11+T6+T15</f>
        <v>2.0715068493150683</v>
      </c>
    </row>
    <row r="36" spans="1:20" ht="12.75" customHeight="1">
      <c r="A36" s="2"/>
      <c r="B36" s="28">
        <f>SUM(B30,B24,B16,B12,B7,B2)</f>
        <v>10</v>
      </c>
      <c r="C36" s="2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0" ht="12.75" customHeight="1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20" ht="12.75" customHeight="1">
      <c r="A38" s="2"/>
      <c r="B38" s="3"/>
      <c r="C38" s="3"/>
      <c r="D38" s="2"/>
      <c r="F38" s="2"/>
      <c r="G38" s="2"/>
      <c r="I38" s="2"/>
      <c r="J38" s="2"/>
      <c r="L38" s="2"/>
      <c r="M38" s="2"/>
      <c r="O38" s="2"/>
      <c r="P38" s="2"/>
      <c r="R38" s="2"/>
    </row>
    <row r="39" spans="1:20" ht="12.75" customHeight="1">
      <c r="A39" s="2"/>
      <c r="B39" s="3"/>
      <c r="C39" s="3"/>
      <c r="D39" s="2"/>
      <c r="F39" s="2"/>
      <c r="G39" s="2"/>
      <c r="I39" s="2"/>
      <c r="J39" s="2"/>
      <c r="L39" s="2"/>
      <c r="M39" s="2"/>
      <c r="O39" s="2"/>
      <c r="P39" s="2"/>
      <c r="R39" s="2"/>
    </row>
    <row r="40" spans="1:20" ht="12.75" customHeight="1">
      <c r="A40" s="2"/>
      <c r="B40" s="3"/>
      <c r="C40" s="3"/>
      <c r="D40" s="2"/>
      <c r="F40" s="2"/>
      <c r="G40" s="2"/>
      <c r="I40" s="2"/>
      <c r="J40" s="2"/>
      <c r="L40" s="2"/>
      <c r="M40" s="2"/>
      <c r="O40" s="2"/>
      <c r="P40" s="2"/>
      <c r="R40" s="2"/>
    </row>
    <row r="41" spans="1:20" ht="12.75" customHeight="1">
      <c r="A41" s="2"/>
      <c r="B41" s="3"/>
      <c r="C41" s="3"/>
      <c r="D41" s="2"/>
      <c r="F41" s="2"/>
      <c r="G41" s="2"/>
      <c r="I41" s="2"/>
      <c r="J41" s="2"/>
      <c r="L41" s="2"/>
      <c r="M41" s="2"/>
      <c r="O41" s="2"/>
      <c r="P41" s="2"/>
      <c r="R41" s="2"/>
    </row>
    <row r="42" spans="1:20" ht="12.75" customHeight="1">
      <c r="A42" s="2"/>
      <c r="B42" s="3"/>
      <c r="C42" s="3"/>
      <c r="D42" s="2"/>
      <c r="F42" s="2"/>
      <c r="G42" s="2"/>
      <c r="I42" s="2"/>
      <c r="J42" s="2"/>
      <c r="L42" s="2"/>
      <c r="M42" s="2"/>
      <c r="O42" s="2"/>
      <c r="P42" s="2"/>
      <c r="R42" s="2"/>
    </row>
    <row r="43" spans="1:20" ht="12.75" customHeight="1">
      <c r="A43" s="2"/>
      <c r="B43" s="3"/>
      <c r="C43" s="3"/>
      <c r="D43" s="2"/>
      <c r="F43" s="2"/>
      <c r="G43" s="2"/>
      <c r="I43" s="2"/>
      <c r="J43" s="2"/>
      <c r="L43" s="2"/>
      <c r="M43" s="2"/>
      <c r="O43" s="2"/>
      <c r="P43" s="2"/>
      <c r="R43" s="2"/>
    </row>
    <row r="44" spans="1:20" ht="12.75" customHeight="1">
      <c r="A44" s="2"/>
      <c r="B44" s="3"/>
      <c r="C44" s="3"/>
      <c r="D44" s="2"/>
      <c r="F44" s="2"/>
      <c r="G44" s="2"/>
      <c r="I44" s="2"/>
      <c r="J44" s="2"/>
      <c r="L44" s="2"/>
      <c r="M44" s="2"/>
      <c r="O44" s="2"/>
      <c r="P44" s="2"/>
      <c r="R44" s="2"/>
    </row>
    <row r="45" spans="1:20" ht="12.75" customHeight="1">
      <c r="A45" s="2"/>
      <c r="B45" s="3"/>
      <c r="C45" s="3"/>
      <c r="D45" s="2"/>
      <c r="F45" s="2"/>
      <c r="G45" s="2"/>
      <c r="I45" s="2"/>
      <c r="J45" s="2"/>
      <c r="L45" s="2"/>
      <c r="M45" s="2"/>
      <c r="O45" s="2"/>
      <c r="P45" s="2"/>
      <c r="R45" s="2"/>
    </row>
    <row r="46" spans="1:20" ht="12.75" customHeight="1">
      <c r="A46" s="2"/>
      <c r="B46" s="3"/>
      <c r="C46" s="3"/>
      <c r="D46" s="2"/>
      <c r="F46" s="2"/>
      <c r="G46" s="2"/>
      <c r="I46" s="2"/>
      <c r="J46" s="2"/>
      <c r="L46" s="2"/>
      <c r="M46" s="2"/>
      <c r="O46" s="2"/>
      <c r="P46" s="2"/>
      <c r="R46" s="2"/>
    </row>
    <row r="47" spans="1:20" ht="12.75" customHeight="1">
      <c r="A47" s="2"/>
      <c r="B47" s="3"/>
      <c r="C47" s="3"/>
      <c r="D47" s="2"/>
      <c r="F47" s="2"/>
      <c r="G47" s="2"/>
      <c r="I47" s="2"/>
      <c r="J47" s="2"/>
      <c r="L47" s="2"/>
      <c r="M47" s="2"/>
      <c r="O47" s="2"/>
      <c r="P47" s="2"/>
      <c r="R47" s="2"/>
    </row>
    <row r="48" spans="1:20" ht="12.75" customHeight="1">
      <c r="A48" s="2"/>
      <c r="B48" s="3"/>
      <c r="C48" s="3"/>
      <c r="D48" s="2"/>
      <c r="F48" s="2"/>
      <c r="G48" s="2"/>
      <c r="I48" s="2"/>
      <c r="J48" s="2"/>
      <c r="L48" s="2"/>
      <c r="M48" s="2"/>
      <c r="O48" s="2"/>
      <c r="P48" s="2"/>
      <c r="R48" s="2"/>
    </row>
    <row r="49" spans="1:18" ht="12.75" customHeight="1">
      <c r="A49" s="2"/>
      <c r="B49" s="3"/>
      <c r="C49" s="3"/>
      <c r="D49" s="2"/>
      <c r="F49" s="2"/>
      <c r="G49" s="2"/>
      <c r="I49" s="2"/>
      <c r="J49" s="2"/>
      <c r="L49" s="2"/>
      <c r="M49" s="2"/>
      <c r="O49" s="2"/>
      <c r="P49" s="2"/>
      <c r="R49" s="2"/>
    </row>
    <row r="50" spans="1:18" ht="12.75" customHeight="1">
      <c r="A50" s="2"/>
      <c r="B50" s="3"/>
      <c r="C50" s="3"/>
      <c r="D50" s="2"/>
      <c r="F50" s="2"/>
      <c r="G50" s="2"/>
      <c r="I50" s="2"/>
      <c r="J50" s="2"/>
      <c r="L50" s="2"/>
      <c r="M50" s="2"/>
      <c r="O50" s="2"/>
      <c r="P50" s="2"/>
      <c r="R50" s="2"/>
    </row>
    <row r="51" spans="1:18" ht="12.75" customHeight="1">
      <c r="A51" s="2"/>
      <c r="B51" s="3"/>
      <c r="C51" s="3"/>
      <c r="D51" s="2"/>
      <c r="F51" s="2"/>
      <c r="G51" s="2"/>
      <c r="I51" s="2"/>
      <c r="J51" s="2"/>
      <c r="L51" s="2"/>
      <c r="M51" s="2"/>
      <c r="O51" s="2"/>
      <c r="P51" s="2"/>
      <c r="R51" s="2"/>
    </row>
    <row r="52" spans="1:18" ht="12.75" customHeight="1">
      <c r="A52" s="2"/>
      <c r="B52" s="3"/>
      <c r="C52" s="3"/>
      <c r="D52" s="2"/>
      <c r="F52" s="2"/>
      <c r="G52" s="2"/>
      <c r="I52" s="2"/>
      <c r="J52" s="2"/>
      <c r="L52" s="2"/>
      <c r="M52" s="2"/>
      <c r="O52" s="2"/>
      <c r="P52" s="2"/>
      <c r="R52" s="2"/>
    </row>
    <row r="53" spans="1:18" ht="12.75" customHeight="1">
      <c r="A53" s="2"/>
      <c r="B53" s="3"/>
      <c r="C53" s="3"/>
      <c r="D53" s="2"/>
      <c r="F53" s="2"/>
      <c r="G53" s="2"/>
      <c r="I53" s="2"/>
      <c r="J53" s="2"/>
      <c r="L53" s="2"/>
      <c r="M53" s="2"/>
      <c r="O53" s="2"/>
      <c r="P53" s="2"/>
      <c r="R53" s="2"/>
    </row>
    <row r="54" spans="1:18" ht="12.75" customHeight="1">
      <c r="A54" s="2"/>
      <c r="B54" s="3"/>
      <c r="C54" s="3"/>
      <c r="D54" s="2"/>
      <c r="F54" s="2"/>
      <c r="G54" s="2"/>
      <c r="I54" s="2"/>
      <c r="J54" s="2"/>
      <c r="L54" s="2"/>
      <c r="M54" s="2"/>
      <c r="O54" s="2"/>
      <c r="P54" s="2"/>
      <c r="R54" s="2"/>
    </row>
    <row r="55" spans="1:18" ht="12.75" customHeight="1">
      <c r="A55" s="2"/>
      <c r="B55" s="3"/>
      <c r="C55" s="3"/>
      <c r="D55" s="2"/>
      <c r="F55" s="2"/>
      <c r="G55" s="2"/>
      <c r="I55" s="2"/>
      <c r="J55" s="2"/>
      <c r="L55" s="2"/>
      <c r="M55" s="2"/>
      <c r="O55" s="2"/>
      <c r="P55" s="2"/>
      <c r="R55" s="2"/>
    </row>
    <row r="56" spans="1:18" ht="12.75" customHeight="1">
      <c r="A56" s="2"/>
      <c r="B56" s="3"/>
      <c r="C56" s="3"/>
      <c r="D56" s="2"/>
      <c r="F56" s="2"/>
      <c r="G56" s="2"/>
      <c r="I56" s="2"/>
      <c r="J56" s="2"/>
      <c r="L56" s="2"/>
      <c r="M56" s="2"/>
      <c r="O56" s="2"/>
      <c r="P56" s="2"/>
      <c r="R56" s="2"/>
    </row>
    <row r="57" spans="1:18" ht="12.75" customHeight="1">
      <c r="B57" s="3"/>
      <c r="C57" s="3"/>
      <c r="D57" s="2"/>
      <c r="F57" s="2"/>
      <c r="G57" s="2"/>
      <c r="I57" s="2"/>
      <c r="J57" s="2"/>
      <c r="L57" s="2"/>
      <c r="M57" s="2"/>
      <c r="O57" s="2"/>
      <c r="P57" s="2"/>
      <c r="R57" s="2"/>
    </row>
    <row r="58" spans="1:18" ht="12.75" customHeight="1">
      <c r="A58" s="2"/>
      <c r="B58" s="3"/>
      <c r="C58" s="3"/>
      <c r="D58" s="2"/>
      <c r="F58" s="2"/>
      <c r="G58" s="2"/>
      <c r="I58" s="2"/>
      <c r="J58" s="2"/>
      <c r="L58" s="2"/>
      <c r="M58" s="2"/>
      <c r="O58" s="2"/>
      <c r="P58" s="2"/>
      <c r="R58" s="2"/>
    </row>
    <row r="59" spans="1:18" ht="12.75" customHeight="1">
      <c r="A59" s="2"/>
      <c r="B59" s="3"/>
      <c r="C59" s="3"/>
      <c r="D59" s="2"/>
      <c r="F59" s="2"/>
      <c r="G59" s="2"/>
      <c r="I59" s="2"/>
      <c r="J59" s="2"/>
      <c r="L59" s="2"/>
      <c r="M59" s="2"/>
      <c r="O59" s="2"/>
      <c r="P59" s="2"/>
      <c r="R59" s="2"/>
    </row>
    <row r="60" spans="1:18" ht="12.75" customHeight="1">
      <c r="A60" s="2"/>
      <c r="B60" s="3"/>
      <c r="C60" s="3"/>
      <c r="D60" s="2"/>
      <c r="F60" s="2"/>
      <c r="G60" s="2"/>
      <c r="I60" s="2"/>
      <c r="J60" s="2"/>
      <c r="L60" s="2"/>
      <c r="M60" s="2"/>
      <c r="O60" s="2"/>
      <c r="P60" s="2"/>
      <c r="R60" s="2"/>
    </row>
    <row r="61" spans="1:18" ht="12.75" customHeight="1">
      <c r="A61" s="2"/>
      <c r="B61" s="3"/>
      <c r="C61" s="3"/>
      <c r="D61" s="2"/>
      <c r="F61" s="2"/>
      <c r="G61" s="2"/>
      <c r="I61" s="2"/>
      <c r="J61" s="2"/>
      <c r="L61" s="2"/>
      <c r="M61" s="2"/>
      <c r="O61" s="2"/>
      <c r="P61" s="2"/>
      <c r="R61" s="2"/>
    </row>
    <row r="62" spans="1:18" ht="12.75" customHeight="1">
      <c r="A62" s="2"/>
      <c r="B62" s="3"/>
      <c r="C62" s="3"/>
      <c r="D62" s="2"/>
      <c r="F62" s="2"/>
      <c r="G62" s="2"/>
      <c r="I62" s="2"/>
      <c r="J62" s="2"/>
      <c r="L62" s="2"/>
      <c r="M62" s="2"/>
      <c r="O62" s="2"/>
      <c r="P62" s="2"/>
      <c r="R62" s="2"/>
    </row>
    <row r="63" spans="1:18" ht="12.75" customHeight="1">
      <c r="A63" s="2"/>
      <c r="B63" s="3"/>
      <c r="C63" s="3"/>
      <c r="D63" s="2"/>
      <c r="F63" s="2"/>
      <c r="G63" s="2"/>
      <c r="I63" s="2"/>
      <c r="J63" s="2"/>
      <c r="L63" s="2"/>
      <c r="M63" s="2"/>
      <c r="O63" s="2"/>
      <c r="P63" s="2"/>
      <c r="R63" s="2"/>
    </row>
    <row r="64" spans="1:18" ht="12.75" customHeight="1">
      <c r="A64" s="2"/>
      <c r="B64" s="3"/>
      <c r="C64" s="3"/>
      <c r="D64" s="2"/>
      <c r="F64" s="2"/>
      <c r="G64" s="2"/>
      <c r="I64" s="2"/>
      <c r="J64" s="2"/>
      <c r="L64" s="2"/>
      <c r="M64" s="2"/>
      <c r="O64" s="2"/>
      <c r="P64" s="2"/>
      <c r="R64" s="2"/>
    </row>
    <row r="65" spans="1:18" ht="12.75" customHeight="1">
      <c r="A65" s="2"/>
      <c r="B65" s="3"/>
      <c r="C65" s="3"/>
      <c r="D65" s="2"/>
      <c r="F65" s="2"/>
      <c r="G65" s="2"/>
      <c r="I65" s="2"/>
      <c r="J65" s="2"/>
      <c r="L65" s="2"/>
      <c r="M65" s="2"/>
      <c r="O65" s="2"/>
      <c r="P65" s="2"/>
      <c r="R65" s="2"/>
    </row>
    <row r="66" spans="1:18" ht="12.75" customHeight="1">
      <c r="A66" s="2"/>
      <c r="B66" s="3"/>
      <c r="C66" s="3"/>
      <c r="D66" s="2"/>
      <c r="F66" s="2"/>
      <c r="G66" s="2"/>
      <c r="I66" s="2"/>
      <c r="J66" s="2"/>
      <c r="L66" s="2"/>
      <c r="M66" s="2"/>
      <c r="O66" s="2"/>
      <c r="P66" s="2"/>
      <c r="R66" s="2"/>
    </row>
    <row r="67" spans="1:18" ht="12.75" customHeight="1">
      <c r="A67" s="2"/>
      <c r="B67" s="3"/>
      <c r="C67" s="3"/>
      <c r="D67" s="2"/>
      <c r="F67" s="2"/>
      <c r="G67" s="2"/>
      <c r="I67" s="2"/>
      <c r="J67" s="2"/>
      <c r="L67" s="2"/>
      <c r="M67" s="2"/>
      <c r="O67" s="2"/>
      <c r="P67" s="2"/>
      <c r="R67" s="2"/>
    </row>
    <row r="68" spans="1:18" ht="12.75" customHeight="1">
      <c r="A68" s="2"/>
      <c r="B68" s="3"/>
      <c r="C68" s="3"/>
      <c r="D68" s="2"/>
      <c r="F68" s="2"/>
      <c r="G68" s="2"/>
      <c r="I68" s="2"/>
      <c r="J68" s="2"/>
      <c r="L68" s="2"/>
      <c r="M68" s="2"/>
      <c r="O68" s="2"/>
      <c r="P68" s="2"/>
      <c r="R68" s="2"/>
    </row>
    <row r="69" spans="1:18" ht="12.75" customHeight="1">
      <c r="A69" s="2"/>
      <c r="B69" s="3"/>
      <c r="C69" s="3"/>
      <c r="D69" s="2"/>
      <c r="F69" s="2"/>
      <c r="G69" s="2"/>
      <c r="I69" s="2"/>
      <c r="J69" s="2"/>
      <c r="L69" s="2"/>
      <c r="M69" s="2"/>
      <c r="O69" s="2"/>
      <c r="P69" s="2"/>
      <c r="R69" s="2"/>
    </row>
    <row r="70" spans="1:18" ht="12.75" customHeight="1">
      <c r="A70" s="2"/>
      <c r="B70" s="3"/>
      <c r="C70" s="3"/>
      <c r="D70" s="2"/>
      <c r="F70" s="2"/>
      <c r="G70" s="2"/>
      <c r="I70" s="2"/>
      <c r="J70" s="2"/>
      <c r="L70" s="2"/>
      <c r="M70" s="2"/>
      <c r="O70" s="2"/>
      <c r="P70" s="2"/>
      <c r="R70" s="2"/>
    </row>
    <row r="71" spans="1:18" ht="12.75" customHeight="1">
      <c r="A71" s="2"/>
      <c r="B71" s="3"/>
      <c r="C71" s="3"/>
      <c r="D71" s="2"/>
      <c r="F71" s="2"/>
      <c r="G71" s="2"/>
      <c r="I71" s="2"/>
      <c r="J71" s="2"/>
      <c r="L71" s="2"/>
      <c r="M71" s="2"/>
      <c r="O71" s="2"/>
      <c r="P71" s="2"/>
      <c r="R71" s="2"/>
    </row>
    <row r="72" spans="1:18" ht="12.75" customHeight="1">
      <c r="A72" s="2"/>
      <c r="B72" s="3"/>
      <c r="C72" s="3"/>
      <c r="D72" s="2"/>
      <c r="F72" s="2"/>
      <c r="G72" s="2"/>
      <c r="I72" s="2"/>
      <c r="J72" s="2"/>
      <c r="L72" s="2"/>
      <c r="M72" s="2"/>
      <c r="O72" s="2"/>
      <c r="P72" s="2"/>
      <c r="R72" s="2"/>
    </row>
    <row r="73" spans="1:18" ht="12.75" customHeight="1">
      <c r="A73" s="2"/>
      <c r="B73" s="3"/>
      <c r="C73" s="3"/>
      <c r="D73" s="2"/>
      <c r="F73" s="2"/>
      <c r="G73" s="2"/>
      <c r="I73" s="2"/>
      <c r="J73" s="2"/>
      <c r="L73" s="2"/>
      <c r="M73" s="2"/>
      <c r="O73" s="2"/>
      <c r="P73" s="2"/>
      <c r="R73" s="2"/>
    </row>
    <row r="74" spans="1:18" ht="12.75" customHeight="1">
      <c r="A74" s="2"/>
      <c r="B74" s="3"/>
      <c r="C74" s="3"/>
      <c r="D74" s="2"/>
      <c r="F74" s="2"/>
      <c r="G74" s="2"/>
      <c r="I74" s="2"/>
      <c r="J74" s="2"/>
      <c r="L74" s="2"/>
      <c r="M74" s="2"/>
      <c r="O74" s="2"/>
      <c r="P74" s="2"/>
      <c r="R74" s="2"/>
    </row>
    <row r="75" spans="1:18" ht="12.75" customHeight="1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</sheetData>
  <mergeCells count="6">
    <mergeCell ref="D1:F1"/>
    <mergeCell ref="S1:U1"/>
    <mergeCell ref="G1:I1"/>
    <mergeCell ref="J1:L1"/>
    <mergeCell ref="M1:O1"/>
    <mergeCell ref="P1:R1"/>
  </mergeCell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zoomScaleNormal="100" workbookViewId="0">
      <selection activeCell="A3" sqref="A3:C8"/>
    </sheetView>
  </sheetViews>
  <sheetFormatPr defaultColWidth="14.7109375" defaultRowHeight="12.95"/>
  <cols>
    <col min="2" max="2" width="23.85546875" customWidth="1"/>
    <col min="3" max="4" width="14.7109375" customWidth="1"/>
  </cols>
  <sheetData>
    <row r="1" spans="1:12" ht="15.95">
      <c r="A1" s="29"/>
      <c r="B1" s="30"/>
      <c r="C1" s="31"/>
      <c r="E1" s="77" t="s">
        <v>38</v>
      </c>
      <c r="F1" s="77"/>
      <c r="G1" s="77"/>
      <c r="H1" s="77"/>
      <c r="I1" s="78"/>
      <c r="J1" s="32"/>
      <c r="K1" s="34"/>
      <c r="L1" s="34"/>
    </row>
    <row r="2" spans="1:12" ht="15.95">
      <c r="A2" s="29"/>
      <c r="B2" s="30" t="s">
        <v>39</v>
      </c>
      <c r="C2" s="31" t="s">
        <v>40</v>
      </c>
      <c r="D2" s="31" t="s">
        <v>41</v>
      </c>
      <c r="E2" s="34" t="s">
        <v>42</v>
      </c>
      <c r="F2" s="31" t="s">
        <v>43</v>
      </c>
      <c r="G2" s="31" t="s">
        <v>44</v>
      </c>
      <c r="H2" s="31" t="s">
        <v>45</v>
      </c>
      <c r="I2" s="31" t="s">
        <v>46</v>
      </c>
      <c r="J2" s="33" t="s">
        <v>47</v>
      </c>
      <c r="K2" s="34" t="s">
        <v>48</v>
      </c>
      <c r="L2" s="34" t="s">
        <v>49</v>
      </c>
    </row>
    <row r="3" spans="1:12" s="63" customFormat="1" ht="22.5" customHeight="1">
      <c r="A3" s="59" t="s">
        <v>50</v>
      </c>
      <c r="B3" s="60" t="s">
        <v>51</v>
      </c>
      <c r="C3" s="60" t="s">
        <v>52</v>
      </c>
      <c r="D3" s="60" t="s">
        <v>53</v>
      </c>
      <c r="E3" s="61" t="s">
        <v>54</v>
      </c>
      <c r="F3" s="60" t="s">
        <v>55</v>
      </c>
      <c r="G3" s="60" t="s">
        <v>54</v>
      </c>
      <c r="H3" s="60" t="s">
        <v>54</v>
      </c>
      <c r="I3" s="60"/>
      <c r="J3" s="62"/>
      <c r="K3" s="61"/>
      <c r="L3" s="61"/>
    </row>
    <row r="4" spans="1:12" s="63" customFormat="1" ht="22.5" customHeight="1">
      <c r="A4" s="64" t="s">
        <v>56</v>
      </c>
      <c r="B4" s="60" t="s">
        <v>57</v>
      </c>
      <c r="C4" s="60" t="s">
        <v>58</v>
      </c>
      <c r="D4" s="60" t="s">
        <v>59</v>
      </c>
      <c r="E4" s="61" t="s">
        <v>54</v>
      </c>
      <c r="F4" s="60" t="s">
        <v>55</v>
      </c>
      <c r="G4" s="60" t="s">
        <v>54</v>
      </c>
      <c r="H4" s="60" t="s">
        <v>54</v>
      </c>
      <c r="I4" s="60"/>
      <c r="J4" s="62"/>
      <c r="K4" s="61"/>
      <c r="L4" s="61"/>
    </row>
    <row r="5" spans="1:12" s="63" customFormat="1" ht="22.5" customHeight="1">
      <c r="A5" s="59" t="s">
        <v>60</v>
      </c>
      <c r="B5" s="60" t="s">
        <v>61</v>
      </c>
      <c r="C5" s="60" t="s">
        <v>62</v>
      </c>
      <c r="D5" s="65" t="s">
        <v>63</v>
      </c>
      <c r="E5" s="61" t="s">
        <v>54</v>
      </c>
      <c r="F5" s="60" t="s">
        <v>55</v>
      </c>
      <c r="G5" s="60" t="s">
        <v>64</v>
      </c>
      <c r="H5" s="60" t="s">
        <v>54</v>
      </c>
      <c r="I5" s="60"/>
      <c r="J5" s="62"/>
      <c r="K5" s="61"/>
      <c r="L5" s="61" t="s">
        <v>65</v>
      </c>
    </row>
    <row r="6" spans="1:12" s="63" customFormat="1" ht="22.5" customHeight="1">
      <c r="A6" s="64" t="s">
        <v>66</v>
      </c>
      <c r="B6" s="60" t="s">
        <v>67</v>
      </c>
      <c r="C6" s="60" t="s">
        <v>68</v>
      </c>
      <c r="D6" s="60" t="s">
        <v>69</v>
      </c>
      <c r="E6" s="61" t="s">
        <v>54</v>
      </c>
      <c r="F6" s="60" t="s">
        <v>55</v>
      </c>
      <c r="G6" s="60" t="s">
        <v>54</v>
      </c>
      <c r="H6" s="60" t="s">
        <v>54</v>
      </c>
      <c r="I6" s="60"/>
      <c r="J6" s="62"/>
      <c r="K6" s="61"/>
      <c r="L6" s="61"/>
    </row>
    <row r="7" spans="1:12" s="63" customFormat="1" ht="22.5" customHeight="1">
      <c r="A7" s="59" t="s">
        <v>70</v>
      </c>
      <c r="B7" s="60" t="s">
        <v>71</v>
      </c>
      <c r="C7" s="60" t="s">
        <v>72</v>
      </c>
      <c r="D7" s="60" t="s">
        <v>73</v>
      </c>
      <c r="E7" s="61" t="s">
        <v>54</v>
      </c>
      <c r="F7" s="60" t="s">
        <v>55</v>
      </c>
      <c r="G7" s="60" t="s">
        <v>54</v>
      </c>
      <c r="H7" s="60" t="s">
        <v>54</v>
      </c>
      <c r="I7" s="60"/>
      <c r="J7" s="62"/>
      <c r="K7" s="61"/>
      <c r="L7" s="61" t="s">
        <v>74</v>
      </c>
    </row>
    <row r="8" spans="1:12" s="63" customFormat="1" ht="22.5" customHeight="1">
      <c r="A8" s="64" t="s">
        <v>75</v>
      </c>
      <c r="B8" s="60" t="s">
        <v>76</v>
      </c>
      <c r="C8" s="60" t="s">
        <v>77</v>
      </c>
      <c r="D8" s="65" t="s">
        <v>78</v>
      </c>
      <c r="E8" s="61" t="s">
        <v>54</v>
      </c>
      <c r="F8" s="60" t="s">
        <v>55</v>
      </c>
      <c r="G8" s="60" t="s">
        <v>54</v>
      </c>
      <c r="H8" s="60" t="s">
        <v>54</v>
      </c>
      <c r="I8" s="60"/>
      <c r="J8" s="62"/>
      <c r="K8" s="61"/>
      <c r="L8" s="61"/>
    </row>
    <row r="9" spans="1:12" s="63" customFormat="1" ht="22.5" customHeight="1">
      <c r="A9" s="59" t="s">
        <v>79</v>
      </c>
      <c r="B9" s="60"/>
      <c r="C9" s="60"/>
      <c r="D9" s="60"/>
      <c r="E9" s="61"/>
      <c r="F9" s="60"/>
      <c r="G9" s="60"/>
      <c r="H9" s="60"/>
      <c r="I9" s="60"/>
      <c r="J9" s="62"/>
      <c r="K9" s="61"/>
      <c r="L9" s="61"/>
    </row>
    <row r="10" spans="1:12" s="63" customFormat="1" ht="22.5" customHeight="1">
      <c r="A10" s="64" t="s">
        <v>80</v>
      </c>
      <c r="B10" s="60"/>
      <c r="C10" s="60"/>
      <c r="D10" s="60"/>
      <c r="E10" s="61"/>
      <c r="F10" s="60"/>
      <c r="G10" s="60"/>
      <c r="H10" s="60"/>
      <c r="I10" s="60"/>
      <c r="J10" s="62"/>
      <c r="K10" s="61"/>
      <c r="L10" s="61"/>
    </row>
    <row r="11" spans="1:12" s="63" customFormat="1" ht="22.5" customHeight="1">
      <c r="A11" s="59" t="s">
        <v>81</v>
      </c>
      <c r="B11" s="60"/>
      <c r="C11" s="60"/>
      <c r="D11" s="60"/>
      <c r="E11" s="61"/>
      <c r="F11" s="60"/>
      <c r="G11" s="60"/>
      <c r="H11" s="60"/>
      <c r="I11" s="60"/>
      <c r="J11" s="62"/>
      <c r="K11" s="61"/>
      <c r="L11" s="61"/>
    </row>
    <row r="12" spans="1:12" s="63" customFormat="1" ht="22.5" customHeight="1">
      <c r="A12" s="64" t="s">
        <v>82</v>
      </c>
      <c r="B12" s="60"/>
      <c r="C12" s="60"/>
      <c r="D12" s="60"/>
      <c r="E12" s="61"/>
      <c r="F12" s="60"/>
      <c r="G12" s="60"/>
      <c r="H12" s="60"/>
      <c r="I12" s="60"/>
      <c r="J12" s="62"/>
      <c r="K12" s="61"/>
      <c r="L12" s="61"/>
    </row>
    <row r="13" spans="1:12" s="63" customFormat="1" ht="22.5" customHeight="1">
      <c r="A13" s="59" t="s">
        <v>83</v>
      </c>
      <c r="B13" s="60"/>
      <c r="C13" s="60"/>
      <c r="D13" s="60"/>
      <c r="E13" s="61"/>
      <c r="F13" s="60"/>
      <c r="G13" s="60"/>
      <c r="H13" s="60"/>
      <c r="I13" s="60"/>
      <c r="J13" s="62"/>
      <c r="K13" s="61"/>
      <c r="L13" s="61"/>
    </row>
  </sheetData>
  <mergeCells count="1">
    <mergeCell ref="E1:I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K1048562"/>
  <sheetViews>
    <sheetView zoomScaleNormal="100" workbookViewId="0">
      <selection activeCell="J17" sqref="J17"/>
    </sheetView>
  </sheetViews>
  <sheetFormatPr defaultColWidth="14.7109375" defaultRowHeight="12.95"/>
  <cols>
    <col min="1" max="1" width="15" customWidth="1"/>
    <col min="2" max="2" width="24.7109375" customWidth="1"/>
  </cols>
  <sheetData>
    <row r="4" spans="1:11" ht="36">
      <c r="D4" s="71" t="str">
        <f>PAD!A2</f>
        <v>1. Experiencia Docente Universitaria (4.5p)</v>
      </c>
      <c r="E4" s="71" t="str">
        <f>PAD!A7</f>
        <v>2. Otra Experiencia Docente del área de conocimiento (1.5p)</v>
      </c>
      <c r="F4" s="71" t="str">
        <f>PAD!A12</f>
        <v>3. Experiencia Profesional (1p)</v>
      </c>
      <c r="G4" s="71" t="str">
        <f>PAD!A16</f>
        <v>3. Experiencia Investigadora (1p)</v>
      </c>
      <c r="H4" s="71" t="str">
        <f>PAD!A24</f>
        <v>4. Formación Académica (1,5p)</v>
      </c>
      <c r="I4" s="73" t="str">
        <f>PAD!A30</f>
        <v>5. Grado de Doctor (0,5p)</v>
      </c>
      <c r="J4" s="71" t="s">
        <v>84</v>
      </c>
    </row>
    <row r="5" spans="1:11">
      <c r="A5" s="69" t="s">
        <v>66</v>
      </c>
      <c r="B5" s="67" t="s">
        <v>67</v>
      </c>
      <c r="C5" s="67" t="s">
        <v>68</v>
      </c>
      <c r="D5" s="72">
        <f>PAD!N6</f>
        <v>4.5</v>
      </c>
      <c r="E5" s="72">
        <f>PAD!N11</f>
        <v>0</v>
      </c>
      <c r="F5" s="72">
        <f>PAD!N15</f>
        <v>1</v>
      </c>
      <c r="G5" s="72">
        <f>PAD!N23</f>
        <v>1</v>
      </c>
      <c r="H5" s="72">
        <f>PAD!N29</f>
        <v>0.6</v>
      </c>
      <c r="I5" s="72">
        <f>PAD!N31</f>
        <v>0.5</v>
      </c>
      <c r="J5" s="72">
        <f>SUM(D5:I5)</f>
        <v>7.6</v>
      </c>
      <c r="K5" t="str">
        <f>IF(J5&lt;2.5,"No supera corte","Supera corte")</f>
        <v>Supera corte</v>
      </c>
    </row>
    <row r="6" spans="1:11">
      <c r="A6" s="70" t="s">
        <v>56</v>
      </c>
      <c r="B6" s="67" t="s">
        <v>57</v>
      </c>
      <c r="C6" s="67" t="s">
        <v>58</v>
      </c>
      <c r="D6" s="68">
        <f>PAD!H6</f>
        <v>0.46666666666666667</v>
      </c>
      <c r="E6" s="68">
        <f>PAD!H11</f>
        <v>0</v>
      </c>
      <c r="F6" s="68">
        <f>PAD!H15</f>
        <v>1</v>
      </c>
      <c r="G6" s="68">
        <f>PAD!H23</f>
        <v>0.89999999999999991</v>
      </c>
      <c r="H6" s="68">
        <f>PAD!H29</f>
        <v>1.5</v>
      </c>
      <c r="I6" s="68">
        <f>PAD!H31</f>
        <v>0</v>
      </c>
      <c r="J6" s="68">
        <f>SUM(D6:I6)</f>
        <v>3.8666666666666667</v>
      </c>
      <c r="K6" t="str">
        <f>IF(J6&lt;2.5,"No supera corte","Supera corte")</f>
        <v>Supera corte</v>
      </c>
    </row>
    <row r="7" spans="1:11">
      <c r="A7" s="69" t="s">
        <v>60</v>
      </c>
      <c r="B7" s="67" t="s">
        <v>61</v>
      </c>
      <c r="C7" s="67" t="s">
        <v>62</v>
      </c>
      <c r="D7" s="68">
        <f>PAD!K6</f>
        <v>0</v>
      </c>
      <c r="E7" s="68">
        <f>PAD!K11</f>
        <v>0</v>
      </c>
      <c r="F7" s="68">
        <f>PAD!K15</f>
        <v>1</v>
      </c>
      <c r="G7" s="68">
        <f>PAD!K23</f>
        <v>0</v>
      </c>
      <c r="H7" s="68">
        <f>PAD!K29</f>
        <v>1.5</v>
      </c>
      <c r="I7" s="68">
        <f>PAD!K31</f>
        <v>0</v>
      </c>
      <c r="J7" s="68">
        <f>SUM(D7:I7)</f>
        <v>2.5</v>
      </c>
      <c r="K7" t="str">
        <f>IF(J7&lt;2.5,"No supera corte","Supera corte")</f>
        <v>Supera corte</v>
      </c>
    </row>
    <row r="8" spans="1:11">
      <c r="A8" s="70" t="s">
        <v>70</v>
      </c>
      <c r="B8" s="67" t="s">
        <v>71</v>
      </c>
      <c r="C8" s="67" t="s">
        <v>72</v>
      </c>
      <c r="D8" s="68">
        <f>PAD!Q6</f>
        <v>0</v>
      </c>
      <c r="E8" s="68">
        <f>PAD!Q11</f>
        <v>0</v>
      </c>
      <c r="F8" s="68">
        <f>PAD!Q15</f>
        <v>1</v>
      </c>
      <c r="G8" s="68">
        <f>PAD!Q23</f>
        <v>0</v>
      </c>
      <c r="H8" s="68">
        <f>PAD!Q29</f>
        <v>1.5</v>
      </c>
      <c r="I8" s="68">
        <f>PAD!Q31</f>
        <v>0</v>
      </c>
      <c r="J8" s="68">
        <f>SUM(D8:I8)</f>
        <v>2.5</v>
      </c>
      <c r="K8" t="str">
        <f>IF(J8&lt;2.5,"No supera corte","Supera corte")</f>
        <v>Supera corte</v>
      </c>
    </row>
    <row r="9" spans="1:11">
      <c r="A9" s="69" t="s">
        <v>75</v>
      </c>
      <c r="B9" s="67" t="s">
        <v>76</v>
      </c>
      <c r="C9" s="67" t="s">
        <v>77</v>
      </c>
      <c r="D9" s="68">
        <f>PAD!T6</f>
        <v>0</v>
      </c>
      <c r="E9" s="68">
        <f>PAD!T11</f>
        <v>0</v>
      </c>
      <c r="F9" s="68">
        <f>PAD!T15</f>
        <v>0.57150684931506845</v>
      </c>
      <c r="G9" s="68">
        <f>PAD!T23</f>
        <v>0</v>
      </c>
      <c r="H9" s="68">
        <f>PAD!T29</f>
        <v>1.5</v>
      </c>
      <c r="I9" s="68">
        <f>PAD!T31</f>
        <v>0</v>
      </c>
      <c r="J9" s="68">
        <f>SUM(D9:I9)</f>
        <v>2.0715068493150683</v>
      </c>
      <c r="K9" t="str">
        <f>IF(J9&lt;2.5,"No supera corte","Supera corte")</f>
        <v>No supera corte</v>
      </c>
    </row>
    <row r="10" spans="1:11">
      <c r="A10" s="70" t="s">
        <v>50</v>
      </c>
      <c r="B10" s="67" t="s">
        <v>51</v>
      </c>
      <c r="C10" s="67" t="s">
        <v>52</v>
      </c>
      <c r="D10" s="68">
        <f>PAD!E6</f>
        <v>0</v>
      </c>
      <c r="E10" s="74">
        <f>PAD!E11</f>
        <v>4.4444444444444444E-3</v>
      </c>
      <c r="F10" s="68">
        <f>PAD!E15</f>
        <v>0.46410958904109589</v>
      </c>
      <c r="G10" s="68">
        <f>PAD!E23</f>
        <v>0.02</v>
      </c>
      <c r="H10" s="68">
        <f>PAD!E29</f>
        <v>1.5</v>
      </c>
      <c r="I10" s="68">
        <f>PAD!E31</f>
        <v>0</v>
      </c>
      <c r="J10" s="68">
        <f>SUM(D10:I10)</f>
        <v>1.9885540334855403</v>
      </c>
      <c r="K10" t="str">
        <f>IF(J10&lt;2.5,"No supera corte","Supera corte")</f>
        <v>No supera corte</v>
      </c>
    </row>
    <row r="12" spans="1:11">
      <c r="D12" s="66"/>
      <c r="E12" s="66"/>
      <c r="F12" s="66"/>
      <c r="G12" s="66"/>
      <c r="H12" s="66"/>
      <c r="I12" s="66"/>
    </row>
    <row r="1048562" ht="12.75" customHeight="1"/>
  </sheetData>
  <autoFilter ref="A4:K10" xr:uid="{00000000-0001-0000-0200-000000000000}">
    <sortState xmlns:xlrd2="http://schemas.microsoft.com/office/spreadsheetml/2017/richdata2" ref="A5:K10">
      <sortCondition descending="1" ref="J4:J10"/>
    </sortState>
  </autoFilter>
  <sortState xmlns:xlrd2="http://schemas.microsoft.com/office/spreadsheetml/2017/richdata2" ref="A5:K10">
    <sortCondition descending="1" ref="J5:J10"/>
  </sortState>
  <conditionalFormatting sqref="D5:J10">
    <cfRule type="cellIs" dxfId="0" priority="1" operator="equal">
      <formula>0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23</cp:revision>
  <dcterms:created xsi:type="dcterms:W3CDTF">2003-12-18T08:15:45Z</dcterms:created>
  <dcterms:modified xsi:type="dcterms:W3CDTF">2025-02-25T10:30:45Z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0x010100BEB116A8E24C8B4B85EE89237ED8B7EF</vt:lpwstr>
  </property>
  <property fmtid="{D5CDD505-2E9C-101B-9397-08002B2CF9AE}" pid="3" name="MediaServiceImageTags">
    <vt:lpwstr/>
  </property>
</Properties>
</file>