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xr:revisionPtr revIDLastSave="0" documentId="8_{6F28E9E9-2FEF-4512-B2AA-5D0559B7CB4F}" xr6:coauthVersionLast="47" xr6:coauthVersionMax="47" xr10:uidLastSave="{00000000-0000-0000-0000-000000000000}"/>
  <bookViews>
    <workbookView xWindow="0" yWindow="0" windowWidth="16384" windowHeight="8192" tabRatio="500" activeTab="1" xr2:uid="{00000000-000D-0000-FFFF-FFFF00000000}"/>
  </bookViews>
  <sheets>
    <sheet name="PAD" sheetId="1" r:id="rId1"/>
    <sheet name="Aspirantes" sheetId="2" r:id="rId2"/>
    <sheet name="Resolución" sheetId="3" r:id="rId3"/>
  </sheets>
  <definedNames>
    <definedName name="_xlnm._FilterDatabase" localSheetId="2" hidden="1">Resolución!$A$4:$K$10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9" i="1" l="1"/>
  <c r="AH14" i="1"/>
  <c r="AQ14" i="1"/>
  <c r="AK14" i="1"/>
  <c r="Y14" i="1"/>
  <c r="M14" i="1"/>
  <c r="AE19" i="1"/>
  <c r="AZ14" i="1"/>
  <c r="AE14" i="1"/>
  <c r="N20" i="1"/>
  <c r="N19" i="1"/>
  <c r="Y21" i="1"/>
  <c r="Q20" i="1"/>
  <c r="P14" i="1"/>
  <c r="F24" i="3"/>
  <c r="F23" i="3"/>
  <c r="F22" i="3"/>
  <c r="F21" i="3"/>
  <c r="F20" i="3"/>
  <c r="F19" i="3"/>
  <c r="F18" i="3"/>
  <c r="F17" i="3"/>
  <c r="F16" i="3"/>
  <c r="F14" i="3"/>
  <c r="F13" i="3"/>
  <c r="AB14" i="1"/>
  <c r="AB9" i="1"/>
  <c r="AB4" i="1"/>
  <c r="AN14" i="1"/>
  <c r="S14" i="1"/>
  <c r="G14" i="1"/>
  <c r="G9" i="1"/>
  <c r="AW14" i="1"/>
  <c r="AI21" i="1"/>
  <c r="AI19" i="1"/>
  <c r="AI18" i="1"/>
  <c r="AF21" i="1"/>
  <c r="AF19" i="1"/>
  <c r="AF18" i="1"/>
  <c r="P4" i="1"/>
  <c r="B9" i="1"/>
  <c r="B4" i="1"/>
  <c r="E4" i="1"/>
  <c r="BJ21" i="1"/>
  <c r="BG21" i="1"/>
  <c r="BJ20" i="1"/>
  <c r="BG20" i="1"/>
  <c r="BJ19" i="1"/>
  <c r="BG19" i="1"/>
  <c r="BJ18" i="1"/>
  <c r="BG18" i="1"/>
  <c r="BJ14" i="1"/>
  <c r="BJ15" i="1" s="1"/>
  <c r="G24" i="3" s="1"/>
  <c r="BG14" i="1"/>
  <c r="BG15" i="1" s="1"/>
  <c r="G23" i="3" s="1"/>
  <c r="BJ9" i="1"/>
  <c r="BJ11" i="1" s="1"/>
  <c r="BG9" i="1"/>
  <c r="BG11" i="1" s="1"/>
  <c r="BJ4" i="1"/>
  <c r="BJ6" i="1" s="1"/>
  <c r="E24" i="3" s="1"/>
  <c r="BG4" i="1"/>
  <c r="BG6" i="1" s="1"/>
  <c r="E23" i="3" s="1"/>
  <c r="BD21" i="1"/>
  <c r="BA21" i="1"/>
  <c r="AX21" i="1"/>
  <c r="AU21" i="1"/>
  <c r="AR21" i="1"/>
  <c r="BD20" i="1"/>
  <c r="BA20" i="1"/>
  <c r="AX20" i="1"/>
  <c r="BD19" i="1"/>
  <c r="BA19" i="1"/>
  <c r="AX19" i="1"/>
  <c r="AU19" i="1"/>
  <c r="AR19" i="1"/>
  <c r="BD18" i="1"/>
  <c r="BA18" i="1"/>
  <c r="AX18" i="1"/>
  <c r="AU18" i="1"/>
  <c r="AR18" i="1"/>
  <c r="BD14" i="1"/>
  <c r="BD15" i="1" s="1"/>
  <c r="G22" i="3" s="1"/>
  <c r="BA14" i="1"/>
  <c r="BA15" i="1" s="1"/>
  <c r="G21" i="3" s="1"/>
  <c r="AX14" i="1"/>
  <c r="AX15" i="1" s="1"/>
  <c r="G20" i="3" s="1"/>
  <c r="AU14" i="1"/>
  <c r="AU15" i="1" s="1"/>
  <c r="G19" i="3" s="1"/>
  <c r="AR14" i="1"/>
  <c r="AR15" i="1" s="1"/>
  <c r="G18" i="3" s="1"/>
  <c r="BD9" i="1"/>
  <c r="BD11" i="1" s="1"/>
  <c r="BA9" i="1"/>
  <c r="BA11" i="1" s="1"/>
  <c r="AX9" i="1"/>
  <c r="AX11" i="1" s="1"/>
  <c r="AU9" i="1"/>
  <c r="AU11" i="1" s="1"/>
  <c r="AR9" i="1"/>
  <c r="AR11" i="1" s="1"/>
  <c r="BD4" i="1"/>
  <c r="BD6" i="1" s="1"/>
  <c r="E22" i="3" s="1"/>
  <c r="BA4" i="1"/>
  <c r="BA6" i="1" s="1"/>
  <c r="E21" i="3" s="1"/>
  <c r="AX4" i="1"/>
  <c r="AX6" i="1" s="1"/>
  <c r="E20" i="3" s="1"/>
  <c r="AU4" i="1"/>
  <c r="AU6" i="1" s="1"/>
  <c r="E19" i="3" s="1"/>
  <c r="AR4" i="1"/>
  <c r="AR6" i="1" s="1"/>
  <c r="E18" i="3" s="1"/>
  <c r="AO21" i="1"/>
  <c r="AL21" i="1"/>
  <c r="AC21" i="1"/>
  <c r="Z21" i="1"/>
  <c r="AO20" i="1"/>
  <c r="AL20" i="1"/>
  <c r="AO19" i="1"/>
  <c r="AL19" i="1"/>
  <c r="AC19" i="1"/>
  <c r="Z19" i="1"/>
  <c r="AO18" i="1"/>
  <c r="AL18" i="1"/>
  <c r="AC18" i="1"/>
  <c r="Z18" i="1"/>
  <c r="AO14" i="1"/>
  <c r="AO15" i="1" s="1"/>
  <c r="G17" i="3" s="1"/>
  <c r="AL14" i="1"/>
  <c r="AL15" i="1" s="1"/>
  <c r="G16" i="3" s="1"/>
  <c r="AI14" i="1"/>
  <c r="AI15" i="1" s="1"/>
  <c r="G15" i="3" s="1"/>
  <c r="AF14" i="1"/>
  <c r="AF15" i="1" s="1"/>
  <c r="G14" i="3" s="1"/>
  <c r="AC14" i="1"/>
  <c r="AC15" i="1" s="1"/>
  <c r="G13" i="3" s="1"/>
  <c r="Z14" i="1"/>
  <c r="Z15" i="1" s="1"/>
  <c r="G12" i="3" s="1"/>
  <c r="AO9" i="1"/>
  <c r="AO11" i="1" s="1"/>
  <c r="AL9" i="1"/>
  <c r="AL11" i="1" s="1"/>
  <c r="AI9" i="1"/>
  <c r="AI11" i="1" s="1"/>
  <c r="F15" i="3" s="1"/>
  <c r="AF9" i="1"/>
  <c r="AF11" i="1" s="1"/>
  <c r="AC9" i="1"/>
  <c r="AC11" i="1" s="1"/>
  <c r="Z9" i="1"/>
  <c r="Z11" i="1" s="1"/>
  <c r="F12" i="3" s="1"/>
  <c r="AO4" i="1"/>
  <c r="AO6" i="1" s="1"/>
  <c r="E17" i="3" s="1"/>
  <c r="AL4" i="1"/>
  <c r="AL6" i="1" s="1"/>
  <c r="E16" i="3" s="1"/>
  <c r="AI4" i="1"/>
  <c r="AI6" i="1" s="1"/>
  <c r="E15" i="3" s="1"/>
  <c r="AF4" i="1"/>
  <c r="AF6" i="1" s="1"/>
  <c r="E14" i="3" s="1"/>
  <c r="AC4" i="1"/>
  <c r="AC6" i="1" s="1"/>
  <c r="E13" i="3" s="1"/>
  <c r="Z4" i="1"/>
  <c r="Z6" i="1" s="1"/>
  <c r="E12" i="3" s="1"/>
  <c r="J4" i="3"/>
  <c r="I4" i="3"/>
  <c r="H4" i="3"/>
  <c r="G4" i="3"/>
  <c r="F4" i="3"/>
  <c r="E4" i="3"/>
  <c r="B36" i="1"/>
  <c r="B31" i="1"/>
  <c r="B28" i="1"/>
  <c r="B27" i="1"/>
  <c r="B26" i="1"/>
  <c r="B25" i="1"/>
  <c r="W21" i="1"/>
  <c r="T21" i="1"/>
  <c r="Q21" i="1"/>
  <c r="N21" i="1"/>
  <c r="K21" i="1"/>
  <c r="H21" i="1"/>
  <c r="E21" i="1"/>
  <c r="W20" i="1"/>
  <c r="T20" i="1"/>
  <c r="B20" i="1"/>
  <c r="W19" i="1"/>
  <c r="T19" i="1"/>
  <c r="Q19" i="1"/>
  <c r="K19" i="1"/>
  <c r="H19" i="1"/>
  <c r="E19" i="1"/>
  <c r="W18" i="1"/>
  <c r="T18" i="1"/>
  <c r="Q18" i="1"/>
  <c r="N18" i="1"/>
  <c r="K18" i="1"/>
  <c r="H18" i="1"/>
  <c r="E18" i="1"/>
  <c r="W14" i="1"/>
  <c r="W15" i="1" s="1"/>
  <c r="T14" i="1"/>
  <c r="T15" i="1" s="1"/>
  <c r="G10" i="3" s="1"/>
  <c r="Q14" i="1"/>
  <c r="Q15" i="1" s="1"/>
  <c r="G9" i="3" s="1"/>
  <c r="N14" i="1"/>
  <c r="N15" i="1" s="1"/>
  <c r="G8" i="3" s="1"/>
  <c r="K14" i="1"/>
  <c r="K15" i="1" s="1"/>
  <c r="G7" i="3" s="1"/>
  <c r="H14" i="1"/>
  <c r="H15" i="1" s="1"/>
  <c r="G6" i="3" s="1"/>
  <c r="E14" i="1"/>
  <c r="E15" i="1" s="1"/>
  <c r="G5" i="3" s="1"/>
  <c r="AI20" i="1" l="1"/>
  <c r="AF20" i="1"/>
  <c r="BJ25" i="1"/>
  <c r="BG25" i="1"/>
  <c r="BD25" i="1"/>
  <c r="AO25" i="1"/>
  <c r="AL25" i="1"/>
  <c r="AI25" i="1"/>
  <c r="W25" i="1"/>
  <c r="T25" i="1"/>
  <c r="Q25" i="1"/>
  <c r="N25" i="1"/>
  <c r="K25" i="1"/>
  <c r="H25" i="1"/>
  <c r="BJ26" i="1"/>
  <c r="BG26" i="1"/>
  <c r="BD26" i="1"/>
  <c r="AO26" i="1"/>
  <c r="AL26" i="1"/>
  <c r="AI26" i="1"/>
  <c r="W26" i="1"/>
  <c r="T26" i="1"/>
  <c r="Q26" i="1"/>
  <c r="N26" i="1"/>
  <c r="K26" i="1"/>
  <c r="H26" i="1"/>
  <c r="BJ27" i="1"/>
  <c r="BG27" i="1"/>
  <c r="BD27" i="1"/>
  <c r="AO27" i="1"/>
  <c r="AL27" i="1"/>
  <c r="AI27" i="1"/>
  <c r="W27" i="1"/>
  <c r="T27" i="1"/>
  <c r="Q27" i="1"/>
  <c r="N27" i="1"/>
  <c r="K27" i="1"/>
  <c r="H27" i="1"/>
  <c r="BJ28" i="1"/>
  <c r="BG28" i="1"/>
  <c r="BD28" i="1"/>
  <c r="AO28" i="1"/>
  <c r="AL28" i="1"/>
  <c r="AI28" i="1"/>
  <c r="W28" i="1"/>
  <c r="T28" i="1"/>
  <c r="Q28" i="1"/>
  <c r="N28" i="1"/>
  <c r="K28" i="1"/>
  <c r="H28" i="1"/>
  <c r="Z31" i="1"/>
  <c r="BJ31" i="1"/>
  <c r="BG31" i="1"/>
  <c r="BD31" i="1"/>
  <c r="BA31" i="1"/>
  <c r="AX31" i="1"/>
  <c r="AU31" i="1"/>
  <c r="AR31" i="1"/>
  <c r="AO31" i="1"/>
  <c r="AL31" i="1"/>
  <c r="AI31" i="1"/>
  <c r="AF31" i="1"/>
  <c r="AC31" i="1"/>
  <c r="AI32" i="1"/>
  <c r="J15" i="3"/>
  <c r="AO32" i="1"/>
  <c r="J17" i="3"/>
  <c r="AU32" i="1"/>
  <c r="J19" i="3"/>
  <c r="BA32" i="1"/>
  <c r="J21" i="3"/>
  <c r="BG32" i="1"/>
  <c r="J23" i="3"/>
  <c r="BJ32" i="1"/>
  <c r="J24" i="3"/>
  <c r="BD32" i="1"/>
  <c r="J22" i="3"/>
  <c r="AX32" i="1"/>
  <c r="J20" i="3"/>
  <c r="AR32" i="1"/>
  <c r="J18" i="3"/>
  <c r="AL32" i="1"/>
  <c r="J16" i="3"/>
  <c r="AF32" i="1"/>
  <c r="J14" i="3"/>
  <c r="AC32" i="1"/>
  <c r="J13" i="3"/>
  <c r="BA28" i="1"/>
  <c r="BA26" i="1"/>
  <c r="BA25" i="1"/>
  <c r="AX25" i="1"/>
  <c r="AU25" i="1"/>
  <c r="AR25" i="1"/>
  <c r="AO29" i="1"/>
  <c r="I17" i="3" s="1"/>
  <c r="AF25" i="1"/>
  <c r="AC25" i="1"/>
  <c r="Z25" i="1"/>
  <c r="AX26" i="1"/>
  <c r="AU26" i="1"/>
  <c r="AR26" i="1"/>
  <c r="AF26" i="1"/>
  <c r="AC26" i="1"/>
  <c r="Z26" i="1"/>
  <c r="BA27" i="1"/>
  <c r="AX27" i="1"/>
  <c r="AU27" i="1"/>
  <c r="AR27" i="1"/>
  <c r="AF27" i="1"/>
  <c r="AC27" i="1"/>
  <c r="Z27" i="1"/>
  <c r="AX28" i="1"/>
  <c r="AU28" i="1"/>
  <c r="AR28" i="1"/>
  <c r="AF28" i="1"/>
  <c r="AC28" i="1"/>
  <c r="Z28" i="1"/>
  <c r="BJ23" i="1"/>
  <c r="H24" i="3" s="1"/>
  <c r="BG23" i="1"/>
  <c r="H23" i="3" s="1"/>
  <c r="BD23" i="1"/>
  <c r="H22" i="3" s="1"/>
  <c r="BA23" i="1"/>
  <c r="H21" i="3" s="1"/>
  <c r="AX23" i="1"/>
  <c r="H20" i="3" s="1"/>
  <c r="AO23" i="1"/>
  <c r="H17" i="3" s="1"/>
  <c r="K17" i="3" s="1"/>
  <c r="AL23" i="1"/>
  <c r="H16" i="3" s="1"/>
  <c r="AI23" i="1"/>
  <c r="H15" i="3" s="1"/>
  <c r="AF23" i="1"/>
  <c r="H14" i="3" s="1"/>
  <c r="W23" i="1"/>
  <c r="T23" i="1"/>
  <c r="H10" i="3" s="1"/>
  <c r="Q23" i="1"/>
  <c r="H9" i="3" s="1"/>
  <c r="N23" i="1"/>
  <c r="H8" i="3" s="1"/>
  <c r="AR20" i="1"/>
  <c r="Z20" i="1"/>
  <c r="W4" i="1"/>
  <c r="W6" i="1" s="1"/>
  <c r="T4" i="1"/>
  <c r="T6" i="1" s="1"/>
  <c r="E10" i="3" s="1"/>
  <c r="Q4" i="1"/>
  <c r="Q6" i="1" s="1"/>
  <c r="E9" i="3" s="1"/>
  <c r="N4" i="1"/>
  <c r="N6" i="1" s="1"/>
  <c r="E8" i="3" s="1"/>
  <c r="K4" i="1"/>
  <c r="K6" i="1" s="1"/>
  <c r="E7" i="3" s="1"/>
  <c r="H4" i="1"/>
  <c r="H6" i="1" s="1"/>
  <c r="E6" i="3" s="1"/>
  <c r="E6" i="1"/>
  <c r="E5" i="3" s="1"/>
  <c r="W9" i="1"/>
  <c r="W11" i="1" s="1"/>
  <c r="T9" i="1"/>
  <c r="T11" i="1" s="1"/>
  <c r="F10" i="3" s="1"/>
  <c r="Q9" i="1"/>
  <c r="Q11" i="1" s="1"/>
  <c r="F9" i="3" s="1"/>
  <c r="N9" i="1"/>
  <c r="N11" i="1" s="1"/>
  <c r="F8" i="3" s="1"/>
  <c r="K9" i="1"/>
  <c r="K11" i="1" s="1"/>
  <c r="F7" i="3" s="1"/>
  <c r="H9" i="1"/>
  <c r="H11" i="1" s="1"/>
  <c r="F6" i="3" s="1"/>
  <c r="E9" i="1"/>
  <c r="E11" i="1" s="1"/>
  <c r="F5" i="3" s="1"/>
  <c r="H20" i="1"/>
  <c r="H23" i="1" s="1"/>
  <c r="E20" i="1"/>
  <c r="W29" i="1"/>
  <c r="E25" i="1"/>
  <c r="E26" i="1"/>
  <c r="E27" i="1"/>
  <c r="E28" i="1"/>
  <c r="W31" i="1"/>
  <c r="T31" i="1"/>
  <c r="Q31" i="1"/>
  <c r="N31" i="1"/>
  <c r="K31" i="1"/>
  <c r="H31" i="1"/>
  <c r="E31" i="1"/>
  <c r="AO35" i="1" l="1"/>
  <c r="J12" i="3"/>
  <c r="Z32" i="1"/>
  <c r="Z29" i="1"/>
  <c r="I12" i="3" s="1"/>
  <c r="AC29" i="1"/>
  <c r="AF29" i="1"/>
  <c r="AI29" i="1"/>
  <c r="AL29" i="1"/>
  <c r="AR29" i="1"/>
  <c r="I18" i="3" s="1"/>
  <c r="AU29" i="1"/>
  <c r="I19" i="3" s="1"/>
  <c r="AX29" i="1"/>
  <c r="BA29" i="1"/>
  <c r="BD29" i="1"/>
  <c r="BG29" i="1"/>
  <c r="BJ29" i="1"/>
  <c r="E23" i="1"/>
  <c r="H5" i="3" s="1"/>
  <c r="AC20" i="1"/>
  <c r="AC23" i="1" s="1"/>
  <c r="H13" i="3" s="1"/>
  <c r="Z23" i="1"/>
  <c r="H12" i="3" s="1"/>
  <c r="K12" i="3" s="1"/>
  <c r="AU20" i="1"/>
  <c r="AU23" i="1" s="1"/>
  <c r="AR23" i="1"/>
  <c r="J5" i="3"/>
  <c r="E32" i="1"/>
  <c r="J6" i="3"/>
  <c r="H32" i="1"/>
  <c r="J7" i="3"/>
  <c r="K32" i="1"/>
  <c r="J8" i="3"/>
  <c r="N32" i="1"/>
  <c r="J9" i="3"/>
  <c r="Q32" i="1"/>
  <c r="J10" i="3"/>
  <c r="T32" i="1"/>
  <c r="W32" i="1"/>
  <c r="W35" i="1" s="1"/>
  <c r="E29" i="1"/>
  <c r="I5" i="3" s="1"/>
  <c r="H29" i="1"/>
  <c r="I6" i="3" s="1"/>
  <c r="K29" i="1"/>
  <c r="I7" i="3" s="1"/>
  <c r="N29" i="1"/>
  <c r="I8" i="3" s="1"/>
  <c r="Q29" i="1"/>
  <c r="I9" i="3" s="1"/>
  <c r="T29" i="1"/>
  <c r="I10" i="3" s="1"/>
  <c r="K20" i="1"/>
  <c r="H6" i="3"/>
  <c r="K5" i="3"/>
  <c r="K6" i="3"/>
  <c r="K8" i="3"/>
  <c r="K9" i="3"/>
  <c r="K10" i="3"/>
  <c r="I16" i="3" l="1"/>
  <c r="K16" i="3" s="1"/>
  <c r="AL35" i="1"/>
  <c r="Z35" i="1"/>
  <c r="I15" i="3"/>
  <c r="K15" i="3" s="1"/>
  <c r="AI35" i="1"/>
  <c r="I14" i="3"/>
  <c r="K14" i="3" s="1"/>
  <c r="AF35" i="1"/>
  <c r="I13" i="3"/>
  <c r="K13" i="3" s="1"/>
  <c r="AC35" i="1"/>
  <c r="I24" i="3"/>
  <c r="BJ35" i="1"/>
  <c r="I23" i="3"/>
  <c r="BG35" i="1"/>
  <c r="I22" i="3"/>
  <c r="BD35" i="1"/>
  <c r="I21" i="3"/>
  <c r="K21" i="3" s="1"/>
  <c r="BA35" i="1"/>
  <c r="I20" i="3"/>
  <c r="K20" i="3" s="1"/>
  <c r="AX35" i="1"/>
  <c r="K23" i="1"/>
  <c r="H7" i="3" s="1"/>
  <c r="K7" i="3" s="1"/>
  <c r="H18" i="3"/>
  <c r="K18" i="3" s="1"/>
  <c r="AR35" i="1"/>
  <c r="H19" i="3"/>
  <c r="K19" i="3" s="1"/>
  <c r="AU35" i="1"/>
  <c r="T35" i="1"/>
  <c r="Q35" i="1"/>
  <c r="N35" i="1"/>
  <c r="K35" i="1"/>
  <c r="H35" i="1"/>
  <c r="E35" i="1"/>
</calcChain>
</file>

<file path=xl/sharedStrings.xml><?xml version="1.0" encoding="utf-8"?>
<sst xmlns="http://schemas.openxmlformats.org/spreadsheetml/2006/main" count="334" uniqueCount="133">
  <si>
    <t>Criterios</t>
  </si>
  <si>
    <t>ASPIRANTE 1</t>
  </si>
  <si>
    <t>ASPIRANTE 2</t>
  </si>
  <si>
    <t>ASPIRANTE 3</t>
  </si>
  <si>
    <t>ASPIRANTE 4</t>
  </si>
  <si>
    <t>ASPIRANTE 5</t>
  </si>
  <si>
    <t>ASPIRANTE 6</t>
  </si>
  <si>
    <t>ASPIRANTE 7</t>
  </si>
  <si>
    <t>ASPIRANTE 8</t>
  </si>
  <si>
    <t>ASPIRANTE 9</t>
  </si>
  <si>
    <t>ASPIRANTE 10</t>
  </si>
  <si>
    <t>ASPIRANTE 11</t>
  </si>
  <si>
    <t>ASPIRANTE 12</t>
  </si>
  <si>
    <t>ASPIRANTE 13</t>
  </si>
  <si>
    <t>ASPIRANTE 14</t>
  </si>
  <si>
    <t>ASPIRANTE 15</t>
  </si>
  <si>
    <t>ASPIRANTE 16</t>
  </si>
  <si>
    <t>ASPIRANTE 17</t>
  </si>
  <si>
    <t>ASPIRANTE 18</t>
  </si>
  <si>
    <t>ASPIRANTE 19</t>
  </si>
  <si>
    <t>ASPIRANTE 20</t>
  </si>
  <si>
    <r>
      <rPr>
        <b/>
        <sz val="11"/>
        <color rgb="FF000000"/>
        <rFont val="Calibri"/>
        <family val="2"/>
        <charset val="1"/>
      </rPr>
      <t>1. Experiencia Docente Universitaria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(4.5p)</t>
    </r>
  </si>
  <si>
    <t>Unidades</t>
  </si>
  <si>
    <t>Subtotal</t>
  </si>
  <si>
    <t>Observaciones</t>
  </si>
  <si>
    <t>Docencia en horas</t>
  </si>
  <si>
    <t>horas</t>
  </si>
  <si>
    <t>TOTAL</t>
  </si>
  <si>
    <t>2. Otra Experiencia Docente del área de conocimiento (1.5p)</t>
  </si>
  <si>
    <t>3. Experiencia Profesional afín (1p)</t>
  </si>
  <si>
    <t>Experiencia profesional no docente</t>
  </si>
  <si>
    <t>por año</t>
  </si>
  <si>
    <t>3. Experiencia Investigadora afín (1p)</t>
  </si>
  <si>
    <t>b)Experiencia investigadora</t>
  </si>
  <si>
    <t>Artículos en revista indexada JCR</t>
  </si>
  <si>
    <t>por artículo</t>
  </si>
  <si>
    <t>IP en proyectos y contratos de investigación</t>
  </si>
  <si>
    <t>por proyecto como IP</t>
  </si>
  <si>
    <t>Presentación de ponencias en congresos</t>
  </si>
  <si>
    <t>por ponencia</t>
  </si>
  <si>
    <t>Estancias de investigación</t>
  </si>
  <si>
    <t>por  mes</t>
  </si>
  <si>
    <t>4. Formación Académica (1,5p)</t>
  </si>
  <si>
    <t>Grado afín</t>
  </si>
  <si>
    <t>por grado</t>
  </si>
  <si>
    <t>Máster afín (&gt;60ECTS)</t>
  </si>
  <si>
    <t>por postgrado</t>
  </si>
  <si>
    <t>Grado no afín</t>
  </si>
  <si>
    <t>Máster no afín  (&gt;60ECTS)</t>
  </si>
  <si>
    <t>5. Grado de Doctor (0,5p)</t>
  </si>
  <si>
    <t>Doctorado</t>
  </si>
  <si>
    <t>por doctorado</t>
  </si>
  <si>
    <t>Column1</t>
  </si>
  <si>
    <t>Adjuntos</t>
  </si>
  <si>
    <t>DNI/NIE</t>
  </si>
  <si>
    <t>Título</t>
  </si>
  <si>
    <t>Instancia</t>
  </si>
  <si>
    <t>Residencia</t>
  </si>
  <si>
    <t>Admitido</t>
  </si>
  <si>
    <t>Evaluado</t>
  </si>
  <si>
    <t>Observaciones documentación</t>
  </si>
  <si>
    <t>Perfil</t>
  </si>
  <si>
    <t>Aspirante 1</t>
  </si>
  <si>
    <t>Sí</t>
  </si>
  <si>
    <t>-</t>
  </si>
  <si>
    <t>Aspirante 2</t>
  </si>
  <si>
    <t>Aspirante 3</t>
  </si>
  <si>
    <t>Aspirante 4</t>
  </si>
  <si>
    <t>Aspirante 5</t>
  </si>
  <si>
    <t>Aspirante 6</t>
  </si>
  <si>
    <t>Aspirante 7</t>
  </si>
  <si>
    <t>Aspirante 8</t>
  </si>
  <si>
    <t>Aspirante 9</t>
  </si>
  <si>
    <t>Aspirante 10</t>
  </si>
  <si>
    <t>Aspirante 11</t>
  </si>
  <si>
    <t>Aspirante 12</t>
  </si>
  <si>
    <t>Aspirante 13</t>
  </si>
  <si>
    <t>Aspirante 14</t>
  </si>
  <si>
    <t>Aspirante 15</t>
  </si>
  <si>
    <t>Aspirante 16</t>
  </si>
  <si>
    <t>Aspirante 17</t>
  </si>
  <si>
    <t>Aspirante 18</t>
  </si>
  <si>
    <t>Aspirante 19</t>
  </si>
  <si>
    <t>Aspirante 20</t>
  </si>
  <si>
    <t>Apellidos</t>
  </si>
  <si>
    <t>Nombre</t>
  </si>
  <si>
    <t>Total</t>
  </si>
  <si>
    <t>Collado Villaverde</t>
  </si>
  <si>
    <t>Armando</t>
  </si>
  <si>
    <t>03146578V</t>
  </si>
  <si>
    <t>García Muñoz Hita</t>
  </si>
  <si>
    <t>David</t>
  </si>
  <si>
    <t>11830878T</t>
  </si>
  <si>
    <t>López Cuenca</t>
  </si>
  <si>
    <t>Gabriel</t>
  </si>
  <si>
    <t>03201906F</t>
  </si>
  <si>
    <t>Lorente Ramos</t>
  </si>
  <si>
    <t>Eugenio</t>
  </si>
  <si>
    <t>03223904V</t>
  </si>
  <si>
    <t>Lorenzo Díaz</t>
  </si>
  <si>
    <t>Javier</t>
  </si>
  <si>
    <t>53823768L</t>
  </si>
  <si>
    <t>Navarro Marín</t>
  </si>
  <si>
    <t>Álvaro</t>
  </si>
  <si>
    <t>09100117Y</t>
  </si>
  <si>
    <t>Pardo Decimavilla</t>
  </si>
  <si>
    <t>Pablo</t>
  </si>
  <si>
    <t>09089480H</t>
  </si>
  <si>
    <t>Pérez de Diego</t>
  </si>
  <si>
    <t>Diego</t>
  </si>
  <si>
    <t>03130286X</t>
  </si>
  <si>
    <t>Pérez Ruiz</t>
  </si>
  <si>
    <t>Juan José</t>
  </si>
  <si>
    <t>03202072N</t>
  </si>
  <si>
    <t>Prado Sánchez</t>
  </si>
  <si>
    <t>Víctor Pablo</t>
  </si>
  <si>
    <t>50577624A</t>
  </si>
  <si>
    <t>Ramírez Fernández Marcote</t>
  </si>
  <si>
    <t>06290267C</t>
  </si>
  <si>
    <t>Ríos Torres</t>
  </si>
  <si>
    <t>Gonzalo de los</t>
  </si>
  <si>
    <t>03216547C</t>
  </si>
  <si>
    <t>Rojas Sánchez</t>
  </si>
  <si>
    <t>Fernando</t>
  </si>
  <si>
    <t>09046431W</t>
  </si>
  <si>
    <t>Ruiz Pascual</t>
  </si>
  <si>
    <t>José Antonio</t>
  </si>
  <si>
    <t>02902465A</t>
  </si>
  <si>
    <t>Valle Boltes</t>
  </si>
  <si>
    <t>Diego José</t>
  </si>
  <si>
    <t>09065876N</t>
  </si>
  <si>
    <t>Ruiz Giles</t>
  </si>
  <si>
    <t>06030536M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</si>
</sst>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6">
    <font>
      <sz val="10"/>
      <color rgb="FF000000"/>
      <name val="Arial"/>
      <charset val="1"/>
    </font>
    <font>
      <sz val="10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6411"/>
      <name val="Calibri"/>
      <family val="2"/>
      <charset val="1"/>
    </font>
    <font>
      <b/>
      <sz val="10"/>
      <name val="Calibri"/>
      <family val="2"/>
      <charset val="1"/>
    </font>
    <font>
      <b/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</font>
    <font>
      <sz val="10"/>
      <color rgb="FF000000"/>
      <name val="Calibri"/>
    </font>
    <font>
      <sz val="10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DEDED"/>
        <bgColor rgb="FFE7E6E6"/>
      </patternFill>
    </fill>
    <fill>
      <patternFill patternType="solid">
        <fgColor rgb="FFDEEBF7"/>
        <bgColor rgb="FFE7E6E6"/>
      </patternFill>
    </fill>
    <fill>
      <patternFill patternType="solid">
        <fgColor rgb="FFCCFFCC"/>
        <bgColor rgb="FFCCFFFF"/>
      </patternFill>
    </fill>
    <fill>
      <patternFill patternType="solid">
        <fgColor rgb="FFD8D8D8"/>
        <bgColor rgb="FFE7E6E6"/>
      </patternFill>
    </fill>
    <fill>
      <patternFill patternType="solid">
        <fgColor rgb="FFC9C9C9"/>
        <bgColor rgb="FFD8D8D8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5" fillId="4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0" borderId="6" xfId="0" applyFont="1" applyBorder="1"/>
    <xf numFmtId="0" fontId="6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2" borderId="7" xfId="0" applyFont="1" applyFill="1" applyBorder="1"/>
    <xf numFmtId="0" fontId="1" fillId="3" borderId="7" xfId="0" applyFont="1" applyFill="1" applyBorder="1"/>
    <xf numFmtId="0" fontId="1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164" fontId="1" fillId="3" borderId="7" xfId="0" applyNumberFormat="1" applyFont="1" applyFill="1" applyBorder="1"/>
    <xf numFmtId="0" fontId="1" fillId="3" borderId="7" xfId="0" applyFont="1" applyFill="1" applyBorder="1" applyAlignment="1">
      <alignment horizontal="right"/>
    </xf>
    <xf numFmtId="164" fontId="1" fillId="2" borderId="7" xfId="0" applyNumberFormat="1" applyFont="1" applyFill="1" applyBorder="1"/>
    <xf numFmtId="0" fontId="1" fillId="2" borderId="7" xfId="0" applyFont="1" applyFill="1" applyBorder="1" applyAlignment="1">
      <alignment horizontal="right"/>
    </xf>
    <xf numFmtId="0" fontId="1" fillId="0" borderId="8" xfId="0" applyFont="1" applyBorder="1"/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9" xfId="0" applyFont="1" applyFill="1" applyBorder="1"/>
    <xf numFmtId="164" fontId="1" fillId="6" borderId="9" xfId="0" applyNumberFormat="1" applyFont="1" applyFill="1" applyBorder="1"/>
    <xf numFmtId="0" fontId="7" fillId="0" borderId="2" xfId="0" applyFont="1" applyBorder="1"/>
    <xf numFmtId="0" fontId="1" fillId="2" borderId="4" xfId="0" applyFont="1" applyFill="1" applyBorder="1"/>
    <xf numFmtId="0" fontId="1" fillId="3" borderId="4" xfId="0" applyFont="1" applyFill="1" applyBorder="1"/>
    <xf numFmtId="165" fontId="1" fillId="2" borderId="7" xfId="0" applyNumberFormat="1" applyFont="1" applyFill="1" applyBorder="1"/>
    <xf numFmtId="0" fontId="0" fillId="3" borderId="0" xfId="0" applyFill="1"/>
    <xf numFmtId="0" fontId="0" fillId="2" borderId="0" xfId="0" applyFill="1"/>
    <xf numFmtId="0" fontId="7" fillId="0" borderId="7" xfId="0" applyFont="1" applyBorder="1"/>
    <xf numFmtId="0" fontId="8" fillId="0" borderId="7" xfId="0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2" fontId="1" fillId="2" borderId="7" xfId="0" applyNumberFormat="1" applyFont="1" applyFill="1" applyBorder="1"/>
    <xf numFmtId="2" fontId="1" fillId="3" borderId="7" xfId="0" applyNumberFormat="1" applyFont="1" applyFill="1" applyBorder="1"/>
    <xf numFmtId="0" fontId="1" fillId="0" borderId="9" xfId="0" applyFont="1" applyBorder="1"/>
    <xf numFmtId="2" fontId="1" fillId="6" borderId="9" xfId="0" applyNumberFormat="1" applyFont="1" applyFill="1" applyBorder="1"/>
    <xf numFmtId="0" fontId="7" fillId="0" borderId="4" xfId="0" applyFont="1" applyBorder="1"/>
    <xf numFmtId="0" fontId="1" fillId="0" borderId="7" xfId="0" applyFont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4" fontId="1" fillId="2" borderId="7" xfId="0" applyNumberFormat="1" applyFont="1" applyFill="1" applyBorder="1"/>
    <xf numFmtId="4" fontId="1" fillId="3" borderId="7" xfId="0" applyNumberFormat="1" applyFont="1" applyFill="1" applyBorder="1"/>
    <xf numFmtId="0" fontId="6" fillId="0" borderId="0" xfId="0" applyFont="1"/>
    <xf numFmtId="0" fontId="2" fillId="5" borderId="3" xfId="0" applyFont="1" applyFill="1" applyBorder="1" applyAlignment="1">
      <alignment horizontal="center"/>
    </xf>
    <xf numFmtId="4" fontId="1" fillId="5" borderId="3" xfId="0" applyNumberFormat="1" applyFont="1" applyFill="1" applyBorder="1"/>
    <xf numFmtId="2" fontId="1" fillId="0" borderId="0" xfId="0" applyNumberFormat="1" applyFont="1" applyAlignment="1">
      <alignment horizontal="center"/>
    </xf>
    <xf numFmtId="0" fontId="9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2" fontId="0" fillId="0" borderId="16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11" fillId="0" borderId="17" xfId="0" applyFont="1" applyBorder="1" applyAlignment="1">
      <alignment horizontal="left" vertical="center"/>
    </xf>
    <xf numFmtId="2" fontId="13" fillId="0" borderId="14" xfId="0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8" xfId="0" applyBorder="1"/>
    <xf numFmtId="0" fontId="12" fillId="0" borderId="19" xfId="0" applyFont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8" xfId="0" applyBorder="1" applyAlignment="1">
      <alignment horizontal="left" vertical="center"/>
    </xf>
    <xf numFmtId="2" fontId="0" fillId="0" borderId="18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9" fillId="0" borderId="11" xfId="0" applyFont="1" applyBorder="1" applyAlignment="1">
      <alignment horizontal="left" vertical="center"/>
    </xf>
    <xf numFmtId="164" fontId="0" fillId="0" borderId="26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12" fillId="0" borderId="29" xfId="0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9" fillId="0" borderId="27" xfId="0" applyFont="1" applyBorder="1" applyAlignment="1">
      <alignment horizontal="left" vertical="center"/>
    </xf>
    <xf numFmtId="0" fontId="10" fillId="0" borderId="24" xfId="0" applyFont="1" applyBorder="1"/>
    <xf numFmtId="0" fontId="9" fillId="0" borderId="31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0" fillId="0" borderId="21" xfId="0" applyFont="1" applyBorder="1"/>
    <xf numFmtId="0" fontId="14" fillId="3" borderId="7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wrapText="1"/>
    </xf>
    <xf numFmtId="0" fontId="0" fillId="0" borderId="32" xfId="0" applyBorder="1"/>
    <xf numFmtId="0" fontId="15" fillId="2" borderId="7" xfId="0" applyFont="1" applyFill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8" fillId="3" borderId="7" xfId="0" applyFont="1" applyFill="1" applyBorder="1" applyAlignment="1">
      <alignment horizontal="right"/>
    </xf>
    <xf numFmtId="0" fontId="8" fillId="3" borderId="7" xfId="0" applyFont="1" applyFill="1" applyBorder="1"/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1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6411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E7E6E6"/>
      <rgbColor rgb="FFDEEBF7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A2A1DF-7553-43B2-84BD-9760706532D9}" name="Table1" displayName="Table1" ref="A1:J21" totalsRowShown="0" headerRowDxfId="13" headerRowBorderDxfId="12">
  <autoFilter ref="A1:J21" xr:uid="{A5A2A1DF-7553-43B2-84BD-9760706532D9}"/>
  <tableColumns count="10">
    <tableColumn id="1" xr3:uid="{7C01CF16-ED7F-4B1C-A389-E94F0C4255EE}" name="Column1" dataDxfId="11"/>
    <tableColumn id="5" xr3:uid="{868AB317-2B3C-469E-8361-F35EF2D57BB8}" name="Adjuntos" dataDxfId="10"/>
    <tableColumn id="6" xr3:uid="{8ED8A2F2-1B92-4A86-AEF5-74A6F960DB1F}" name="DNI/NIE" dataDxfId="9"/>
    <tableColumn id="7" xr3:uid="{618DF8DD-F113-470E-B4AA-922E918B6248}" name="Título" dataDxfId="8"/>
    <tableColumn id="8" xr3:uid="{51E07B96-C9F4-477C-83DD-5164D7C88401}" name="Instancia" dataDxfId="7"/>
    <tableColumn id="9" xr3:uid="{526A8D92-6D1E-4FFF-BE32-AF99574B1277}" name="Residencia" dataDxfId="6"/>
    <tableColumn id="10" xr3:uid="{9C72B483-3550-4ED3-92FD-916D77E7E743}" name="Admitido" dataDxfId="5"/>
    <tableColumn id="11" xr3:uid="{A41A76B3-2E05-4C4E-9F07-1E9F03C2B161}" name="Evaluado" dataDxfId="4"/>
    <tableColumn id="12" xr3:uid="{CD20971B-B7FB-4A54-B9F5-4995ADFF67B8}" name="Observaciones documentación" dataDxfId="3"/>
    <tableColumn id="2" xr3:uid="{F8E1EB78-8763-4A2A-ABCB-7F9D669EC836}" name="Perfi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50"/>
  <sheetViews>
    <sheetView zoomScale="125" zoomScaleNormal="125" workbookViewId="0">
      <pane xSplit="3" topLeftCell="D1" activePane="topRight" state="frozen"/>
      <selection pane="topRight" activeCell="AZ14" sqref="AZ14"/>
    </sheetView>
  </sheetViews>
  <sheetFormatPr defaultColWidth="14.7109375" defaultRowHeight="12.75"/>
  <cols>
    <col min="1" max="1" width="35.42578125" customWidth="1"/>
    <col min="2" max="2" width="15.85546875" customWidth="1"/>
    <col min="3" max="3" width="11" customWidth="1"/>
    <col min="4" max="21" width="9.28515625" customWidth="1"/>
    <col min="22" max="22" width="10" customWidth="1"/>
    <col min="23" max="23" width="10.7109375" customWidth="1"/>
    <col min="24" max="24" width="11.28515625" customWidth="1"/>
    <col min="983" max="989" width="11.42578125" customWidth="1"/>
  </cols>
  <sheetData>
    <row r="1" spans="1:63" ht="15.75">
      <c r="A1" s="1"/>
      <c r="B1" s="2"/>
      <c r="C1" s="3" t="s">
        <v>0</v>
      </c>
      <c r="D1" s="108" t="s">
        <v>1</v>
      </c>
      <c r="E1" s="108"/>
      <c r="F1" s="108"/>
      <c r="G1" s="107" t="s">
        <v>2</v>
      </c>
      <c r="H1" s="107"/>
      <c r="I1" s="107"/>
      <c r="J1" s="108" t="s">
        <v>3</v>
      </c>
      <c r="K1" s="108"/>
      <c r="L1" s="108"/>
      <c r="M1" s="107" t="s">
        <v>4</v>
      </c>
      <c r="N1" s="107"/>
      <c r="O1" s="107"/>
      <c r="P1" s="108" t="s">
        <v>5</v>
      </c>
      <c r="Q1" s="108"/>
      <c r="R1" s="108"/>
      <c r="S1" s="107" t="s">
        <v>6</v>
      </c>
      <c r="T1" s="107"/>
      <c r="U1" s="107"/>
      <c r="V1" s="108" t="s">
        <v>7</v>
      </c>
      <c r="W1" s="108"/>
      <c r="X1" s="108"/>
      <c r="Y1" s="107" t="s">
        <v>8</v>
      </c>
      <c r="Z1" s="107"/>
      <c r="AA1" s="107"/>
      <c r="AB1" s="108" t="s">
        <v>9</v>
      </c>
      <c r="AC1" s="108"/>
      <c r="AD1" s="108"/>
      <c r="AE1" s="107" t="s">
        <v>10</v>
      </c>
      <c r="AF1" s="107"/>
      <c r="AG1" s="107"/>
      <c r="AH1" s="108" t="s">
        <v>11</v>
      </c>
      <c r="AI1" s="108"/>
      <c r="AJ1" s="108"/>
      <c r="AK1" s="107" t="s">
        <v>12</v>
      </c>
      <c r="AL1" s="107"/>
      <c r="AM1" s="107"/>
      <c r="AN1" s="108" t="s">
        <v>13</v>
      </c>
      <c r="AO1" s="108"/>
      <c r="AP1" s="108"/>
      <c r="AQ1" s="107" t="s">
        <v>14</v>
      </c>
      <c r="AR1" s="107"/>
      <c r="AS1" s="107"/>
      <c r="AT1" s="108" t="s">
        <v>15</v>
      </c>
      <c r="AU1" s="108"/>
      <c r="AV1" s="108"/>
      <c r="AW1" s="107" t="s">
        <v>16</v>
      </c>
      <c r="AX1" s="107"/>
      <c r="AY1" s="107"/>
      <c r="AZ1" s="108" t="s">
        <v>17</v>
      </c>
      <c r="BA1" s="108"/>
      <c r="BB1" s="108"/>
      <c r="BC1" s="107" t="s">
        <v>18</v>
      </c>
      <c r="BD1" s="107"/>
      <c r="BE1" s="107"/>
      <c r="BF1" s="108" t="s">
        <v>19</v>
      </c>
      <c r="BG1" s="108"/>
      <c r="BH1" s="108"/>
      <c r="BI1" s="107" t="s">
        <v>20</v>
      </c>
      <c r="BJ1" s="107"/>
      <c r="BK1" s="107"/>
    </row>
    <row r="2" spans="1:63" ht="15.75">
      <c r="A2" s="4" t="s">
        <v>21</v>
      </c>
      <c r="B2" s="5">
        <v>4.5</v>
      </c>
      <c r="C2" s="6"/>
      <c r="D2" s="7" t="s">
        <v>22</v>
      </c>
      <c r="E2" s="7" t="s">
        <v>23</v>
      </c>
      <c r="F2" s="7" t="s">
        <v>24</v>
      </c>
      <c r="G2" s="8" t="s">
        <v>22</v>
      </c>
      <c r="H2" s="8" t="s">
        <v>23</v>
      </c>
      <c r="I2" s="8" t="s">
        <v>24</v>
      </c>
      <c r="J2" s="7" t="s">
        <v>22</v>
      </c>
      <c r="K2" s="7" t="s">
        <v>23</v>
      </c>
      <c r="L2" s="7" t="s">
        <v>24</v>
      </c>
      <c r="M2" s="8" t="s">
        <v>22</v>
      </c>
      <c r="N2" s="8" t="s">
        <v>23</v>
      </c>
      <c r="O2" s="8" t="s">
        <v>24</v>
      </c>
      <c r="P2" s="7" t="s">
        <v>22</v>
      </c>
      <c r="Q2" s="7" t="s">
        <v>23</v>
      </c>
      <c r="R2" s="7" t="s">
        <v>24</v>
      </c>
      <c r="S2" s="8" t="s">
        <v>22</v>
      </c>
      <c r="T2" s="8" t="s">
        <v>23</v>
      </c>
      <c r="U2" s="8" t="s">
        <v>24</v>
      </c>
      <c r="V2" s="7" t="s">
        <v>22</v>
      </c>
      <c r="W2" s="7" t="s">
        <v>23</v>
      </c>
      <c r="X2" s="7" t="s">
        <v>24</v>
      </c>
      <c r="Y2" s="8" t="s">
        <v>22</v>
      </c>
      <c r="Z2" s="8" t="s">
        <v>23</v>
      </c>
      <c r="AA2" s="8" t="s">
        <v>24</v>
      </c>
      <c r="AB2" s="7" t="s">
        <v>22</v>
      </c>
      <c r="AC2" s="7" t="s">
        <v>23</v>
      </c>
      <c r="AD2" s="7" t="s">
        <v>24</v>
      </c>
      <c r="AE2" s="8" t="s">
        <v>22</v>
      </c>
      <c r="AF2" s="8" t="s">
        <v>23</v>
      </c>
      <c r="AG2" s="8" t="s">
        <v>24</v>
      </c>
      <c r="AH2" s="7" t="s">
        <v>22</v>
      </c>
      <c r="AI2" s="7" t="s">
        <v>23</v>
      </c>
      <c r="AJ2" s="7" t="s">
        <v>24</v>
      </c>
      <c r="AK2" s="8" t="s">
        <v>22</v>
      </c>
      <c r="AL2" s="8" t="s">
        <v>23</v>
      </c>
      <c r="AM2" s="8" t="s">
        <v>24</v>
      </c>
      <c r="AN2" s="7" t="s">
        <v>22</v>
      </c>
      <c r="AO2" s="7" t="s">
        <v>23</v>
      </c>
      <c r="AP2" s="7" t="s">
        <v>24</v>
      </c>
      <c r="AQ2" s="8" t="s">
        <v>22</v>
      </c>
      <c r="AR2" s="8" t="s">
        <v>23</v>
      </c>
      <c r="AS2" s="8" t="s">
        <v>24</v>
      </c>
      <c r="AT2" s="7" t="s">
        <v>22</v>
      </c>
      <c r="AU2" s="7" t="s">
        <v>23</v>
      </c>
      <c r="AV2" s="7" t="s">
        <v>24</v>
      </c>
      <c r="AW2" s="8" t="s">
        <v>22</v>
      </c>
      <c r="AX2" s="8" t="s">
        <v>23</v>
      </c>
      <c r="AY2" s="8" t="s">
        <v>24</v>
      </c>
      <c r="AZ2" s="7" t="s">
        <v>22</v>
      </c>
      <c r="BA2" s="7" t="s">
        <v>23</v>
      </c>
      <c r="BB2" s="7" t="s">
        <v>24</v>
      </c>
      <c r="BC2" s="8" t="s">
        <v>22</v>
      </c>
      <c r="BD2" s="8" t="s">
        <v>23</v>
      </c>
      <c r="BE2" s="8" t="s">
        <v>24</v>
      </c>
      <c r="BF2" s="7" t="s">
        <v>22</v>
      </c>
      <c r="BG2" s="7" t="s">
        <v>23</v>
      </c>
      <c r="BH2" s="7" t="s">
        <v>24</v>
      </c>
      <c r="BI2" s="8" t="s">
        <v>22</v>
      </c>
      <c r="BJ2" s="8" t="s">
        <v>23</v>
      </c>
      <c r="BK2" s="8" t="s">
        <v>24</v>
      </c>
    </row>
    <row r="3" spans="1:63" ht="15.75" customHeight="1">
      <c r="A3" s="9"/>
      <c r="B3" s="10"/>
      <c r="C3" s="11"/>
      <c r="D3" s="12"/>
      <c r="E3" s="12"/>
      <c r="F3" s="12"/>
      <c r="G3" s="13"/>
      <c r="H3" s="13"/>
      <c r="I3" s="13"/>
      <c r="J3" s="12"/>
      <c r="K3" s="12"/>
      <c r="L3" s="12"/>
      <c r="M3" s="13"/>
      <c r="N3" s="13"/>
      <c r="O3" s="13"/>
      <c r="P3" s="12"/>
      <c r="Q3" s="12"/>
      <c r="R3" s="12"/>
      <c r="S3" s="13"/>
      <c r="T3" s="13"/>
      <c r="U3" s="13"/>
      <c r="V3" s="12"/>
      <c r="W3" s="12"/>
      <c r="X3" s="12"/>
      <c r="Y3" s="13"/>
      <c r="Z3" s="13"/>
      <c r="AA3" s="13"/>
      <c r="AB3" s="12"/>
      <c r="AC3" s="12"/>
      <c r="AD3" s="12"/>
      <c r="AE3" s="13"/>
      <c r="AF3" s="13"/>
      <c r="AG3" s="13"/>
      <c r="AH3" s="12"/>
      <c r="AI3" s="12"/>
      <c r="AJ3" s="12"/>
      <c r="AK3" s="13"/>
      <c r="AL3" s="13"/>
      <c r="AM3" s="13"/>
      <c r="AN3" s="12"/>
      <c r="AO3" s="12"/>
      <c r="AP3" s="12"/>
      <c r="AQ3" s="13"/>
      <c r="AR3" s="13"/>
      <c r="AS3" s="13"/>
      <c r="AT3" s="12"/>
      <c r="AU3" s="12"/>
      <c r="AV3" s="12"/>
      <c r="AW3" s="13"/>
      <c r="AX3" s="13"/>
      <c r="AY3" s="13"/>
      <c r="AZ3" s="12"/>
      <c r="BA3" s="12"/>
      <c r="BB3" s="12"/>
      <c r="BC3" s="13"/>
      <c r="BD3" s="13"/>
      <c r="BE3" s="13"/>
      <c r="BF3" s="12"/>
      <c r="BG3" s="12"/>
      <c r="BH3" s="12"/>
      <c r="BI3" s="13"/>
      <c r="BJ3" s="13"/>
      <c r="BK3" s="13"/>
    </row>
    <row r="4" spans="1:63" ht="15.75" customHeight="1">
      <c r="A4" s="14" t="s">
        <v>25</v>
      </c>
      <c r="B4" s="15">
        <f>0.35/90</f>
        <v>3.8888888888888888E-3</v>
      </c>
      <c r="C4" s="16" t="s">
        <v>26</v>
      </c>
      <c r="D4" s="12"/>
      <c r="E4" s="12">
        <f>$B$4*D4</f>
        <v>0</v>
      </c>
      <c r="F4" s="12"/>
      <c r="G4" s="13"/>
      <c r="H4" s="17">
        <f>$B$4*G4</f>
        <v>0</v>
      </c>
      <c r="I4" s="18"/>
      <c r="J4" s="12"/>
      <c r="K4" s="19">
        <f>$B$4*J4</f>
        <v>0</v>
      </c>
      <c r="L4" s="20"/>
      <c r="M4" s="13"/>
      <c r="N4" s="17">
        <f>$B$4*M4</f>
        <v>0</v>
      </c>
      <c r="O4" s="18"/>
      <c r="P4" s="12">
        <f>30+30+30</f>
        <v>90</v>
      </c>
      <c r="Q4" s="12">
        <f>$B$4*P4</f>
        <v>0.35</v>
      </c>
      <c r="R4" s="12"/>
      <c r="S4" s="13"/>
      <c r="T4" s="17">
        <f>$B$4*S4</f>
        <v>0</v>
      </c>
      <c r="U4" s="13"/>
      <c r="V4" s="12"/>
      <c r="W4" s="19">
        <f>$B$4*V4</f>
        <v>0</v>
      </c>
      <c r="X4" s="20"/>
      <c r="Y4" s="13"/>
      <c r="Z4" s="17">
        <f>$B$4*Y4</f>
        <v>0</v>
      </c>
      <c r="AA4" s="18"/>
      <c r="AB4" s="12">
        <f>3*4+22</f>
        <v>34</v>
      </c>
      <c r="AC4" s="19">
        <f>$B$4*AB4</f>
        <v>0.13222222222222221</v>
      </c>
      <c r="AD4" s="20"/>
      <c r="AE4" s="13">
        <v>60</v>
      </c>
      <c r="AF4" s="17">
        <f>$B$4*AE4</f>
        <v>0.23333333333333334</v>
      </c>
      <c r="AG4" s="18"/>
      <c r="AH4" s="12"/>
      <c r="AI4" s="19">
        <f>$B$4*AH4</f>
        <v>0</v>
      </c>
      <c r="AJ4" s="12"/>
      <c r="AK4" s="13"/>
      <c r="AL4" s="17">
        <f>$B$4*AK4</f>
        <v>0</v>
      </c>
      <c r="AM4" s="18"/>
      <c r="AN4" s="12"/>
      <c r="AO4" s="19">
        <f>$B$4*AN4</f>
        <v>0</v>
      </c>
      <c r="AP4" s="20"/>
      <c r="AQ4" s="13"/>
      <c r="AR4" s="17">
        <f>$B$4*AQ4</f>
        <v>0</v>
      </c>
      <c r="AS4" s="18"/>
      <c r="AT4" s="12"/>
      <c r="AU4" s="19">
        <f>$B$4*AT4</f>
        <v>0</v>
      </c>
      <c r="AV4" s="20"/>
      <c r="AW4" s="13"/>
      <c r="AX4" s="17">
        <f>$B$4*AW4</f>
        <v>0</v>
      </c>
      <c r="AY4" s="18"/>
      <c r="AZ4" s="12"/>
      <c r="BA4" s="19">
        <f>$B$4*AZ4</f>
        <v>0</v>
      </c>
      <c r="BB4" s="20"/>
      <c r="BC4" s="13"/>
      <c r="BD4" s="17">
        <f>$B$4*BC4</f>
        <v>0</v>
      </c>
      <c r="BE4" s="18"/>
      <c r="BF4" s="12"/>
      <c r="BG4" s="19">
        <f>$B$4*BF4</f>
        <v>0</v>
      </c>
      <c r="BH4" s="20"/>
      <c r="BI4" s="13"/>
      <c r="BJ4" s="17">
        <f>$B$4*BI4</f>
        <v>0</v>
      </c>
      <c r="BK4" s="18"/>
    </row>
    <row r="5" spans="1:63" ht="15.75" customHeight="1">
      <c r="A5" s="14"/>
      <c r="B5" s="15"/>
      <c r="C5" s="16"/>
      <c r="D5" s="12"/>
      <c r="E5" s="12"/>
      <c r="F5" s="12"/>
      <c r="G5" s="13"/>
      <c r="H5" s="13"/>
      <c r="I5" s="13"/>
      <c r="J5" s="12"/>
      <c r="K5" s="12"/>
      <c r="L5" s="12"/>
      <c r="M5" s="13"/>
      <c r="N5" s="13"/>
      <c r="O5" s="13"/>
      <c r="P5" s="12"/>
      <c r="Q5" s="12"/>
      <c r="R5" s="12"/>
      <c r="S5" s="13"/>
      <c r="T5" s="13"/>
      <c r="U5" s="13"/>
      <c r="V5" s="12"/>
      <c r="W5" s="12"/>
      <c r="X5" s="12"/>
      <c r="Y5" s="13"/>
      <c r="Z5" s="13"/>
      <c r="AA5" s="13"/>
      <c r="AB5" s="12"/>
      <c r="AC5" s="12"/>
      <c r="AD5" s="12"/>
      <c r="AE5" s="13"/>
      <c r="AF5" s="13"/>
      <c r="AG5" s="13"/>
      <c r="AH5" s="12"/>
      <c r="AI5" s="12"/>
      <c r="AJ5" s="12"/>
      <c r="AK5" s="13"/>
      <c r="AL5" s="13"/>
      <c r="AM5" s="13"/>
      <c r="AN5" s="12"/>
      <c r="AO5" s="12"/>
      <c r="AP5" s="12"/>
      <c r="AQ5" s="13"/>
      <c r="AR5" s="13"/>
      <c r="AS5" s="13"/>
      <c r="AT5" s="12"/>
      <c r="AU5" s="12"/>
      <c r="AV5" s="12"/>
      <c r="AW5" s="13"/>
      <c r="AX5" s="13"/>
      <c r="AY5" s="13"/>
      <c r="AZ5" s="12"/>
      <c r="BA5" s="12"/>
      <c r="BB5" s="12"/>
      <c r="BC5" s="13"/>
      <c r="BD5" s="13"/>
      <c r="BE5" s="13"/>
      <c r="BF5" s="12"/>
      <c r="BG5" s="12"/>
      <c r="BH5" s="12"/>
      <c r="BI5" s="13"/>
      <c r="BJ5" s="13"/>
      <c r="BK5" s="13"/>
    </row>
    <row r="6" spans="1:63" ht="15.75" customHeight="1">
      <c r="A6" s="21"/>
      <c r="B6" s="22" t="s">
        <v>27</v>
      </c>
      <c r="C6" s="23"/>
      <c r="D6" s="24"/>
      <c r="E6" s="25">
        <f>MIN(SUM(E4:E5),$B$2)</f>
        <v>0</v>
      </c>
      <c r="F6" s="24"/>
      <c r="G6" s="24"/>
      <c r="H6" s="25">
        <f>MIN(SUM(H4:H5),$B$2)</f>
        <v>0</v>
      </c>
      <c r="I6" s="24"/>
      <c r="J6" s="24"/>
      <c r="K6" s="25">
        <f>MIN(SUM(K4:K5),$B$2)</f>
        <v>0</v>
      </c>
      <c r="L6" s="24"/>
      <c r="M6" s="24"/>
      <c r="N6" s="25">
        <f>MIN(SUM(N4:N5),$B$2)</f>
        <v>0</v>
      </c>
      <c r="O6" s="24"/>
      <c r="P6" s="24"/>
      <c r="Q6" s="25">
        <f>MIN(SUM(Q4:Q5),$B$2)</f>
        <v>0.35</v>
      </c>
      <c r="R6" s="24"/>
      <c r="S6" s="24"/>
      <c r="T6" s="25">
        <f>MIN(SUM(T4:T5),$B$2)</f>
        <v>0</v>
      </c>
      <c r="U6" s="24"/>
      <c r="V6" s="24"/>
      <c r="W6" s="25">
        <f>MIN(SUM(W4:W5),$B$2)</f>
        <v>0</v>
      </c>
      <c r="X6" s="24"/>
      <c r="Y6" s="24"/>
      <c r="Z6" s="25">
        <f>MIN(SUM(Z4:Z5),$B$2)</f>
        <v>0</v>
      </c>
      <c r="AA6" s="24"/>
      <c r="AB6" s="24"/>
      <c r="AC6" s="25">
        <f>MIN(SUM(AC4:AC5),$B$2)</f>
        <v>0.13222222222222221</v>
      </c>
      <c r="AD6" s="24"/>
      <c r="AE6" s="24"/>
      <c r="AF6" s="25">
        <f>MIN(SUM(AF4:AF5),$B$2)</f>
        <v>0.23333333333333334</v>
      </c>
      <c r="AG6" s="24"/>
      <c r="AH6" s="24"/>
      <c r="AI6" s="25">
        <f>MIN(SUM(AI4:AI5),$B$2)</f>
        <v>0</v>
      </c>
      <c r="AJ6" s="24"/>
      <c r="AK6" s="24"/>
      <c r="AL6" s="25">
        <f>MIN(SUM(AL4:AL5),$B$2)</f>
        <v>0</v>
      </c>
      <c r="AM6" s="24"/>
      <c r="AN6" s="24"/>
      <c r="AO6" s="25">
        <f>MIN(SUM(AO4:AO5),$B$2)</f>
        <v>0</v>
      </c>
      <c r="AP6" s="24"/>
      <c r="AQ6" s="24"/>
      <c r="AR6" s="25">
        <f>MIN(SUM(AR4:AR5),$B$2)</f>
        <v>0</v>
      </c>
      <c r="AS6" s="24"/>
      <c r="AT6" s="24"/>
      <c r="AU6" s="25">
        <f>MIN(SUM(AU4:AU5),$B$2)</f>
        <v>0</v>
      </c>
      <c r="AV6" s="24"/>
      <c r="AW6" s="24"/>
      <c r="AX6" s="25">
        <f>MIN(SUM(AX4:AX5),$B$2)</f>
        <v>0</v>
      </c>
      <c r="AY6" s="24"/>
      <c r="AZ6" s="24"/>
      <c r="BA6" s="25">
        <f>MIN(SUM(BA4:BA5),$B$2)</f>
        <v>0</v>
      </c>
      <c r="BB6" s="24"/>
      <c r="BC6" s="24"/>
      <c r="BD6" s="25">
        <f>MIN(SUM(BD4:BD5),$B$2)</f>
        <v>0</v>
      </c>
      <c r="BE6" s="24"/>
      <c r="BF6" s="24"/>
      <c r="BG6" s="25">
        <f>MIN(SUM(BG4:BG5),$B$2)</f>
        <v>0</v>
      </c>
      <c r="BH6" s="24"/>
      <c r="BI6" s="24"/>
      <c r="BJ6" s="25">
        <f>MIN(SUM(BJ4:BJ5),$B$2)</f>
        <v>0</v>
      </c>
      <c r="BK6" s="24"/>
    </row>
    <row r="7" spans="1:63" ht="15.75">
      <c r="A7" s="26" t="s">
        <v>28</v>
      </c>
      <c r="B7" s="5">
        <v>1.5</v>
      </c>
      <c r="C7" s="6"/>
      <c r="D7" s="27"/>
      <c r="E7" s="27"/>
      <c r="F7" s="27"/>
      <c r="G7" s="28"/>
      <c r="H7" s="28"/>
      <c r="I7" s="28"/>
      <c r="J7" s="27"/>
      <c r="K7" s="27"/>
      <c r="L7" s="27"/>
      <c r="M7" s="28"/>
      <c r="N7" s="28"/>
      <c r="O7" s="28"/>
      <c r="P7" s="27"/>
      <c r="Q7" s="27"/>
      <c r="R7" s="27"/>
      <c r="S7" s="28"/>
      <c r="T7" s="28"/>
      <c r="U7" s="28"/>
      <c r="V7" s="27"/>
      <c r="W7" s="27"/>
      <c r="X7" s="27"/>
      <c r="Y7" s="28"/>
      <c r="Z7" s="28"/>
      <c r="AA7" s="28"/>
      <c r="AB7" s="27"/>
      <c r="AC7" s="27"/>
      <c r="AD7" s="27"/>
      <c r="AE7" s="28"/>
      <c r="AF7" s="28"/>
      <c r="AG7" s="28"/>
      <c r="AH7" s="27"/>
      <c r="AI7" s="27"/>
      <c r="AJ7" s="27"/>
      <c r="AK7" s="28"/>
      <c r="AL7" s="28"/>
      <c r="AM7" s="28"/>
      <c r="AN7" s="27"/>
      <c r="AO7" s="27"/>
      <c r="AP7" s="27"/>
      <c r="AQ7" s="28"/>
      <c r="AR7" s="28"/>
      <c r="AS7" s="28"/>
      <c r="AT7" s="27"/>
      <c r="AU7" s="27"/>
      <c r="AV7" s="27"/>
      <c r="AW7" s="28"/>
      <c r="AX7" s="28"/>
      <c r="AY7" s="28"/>
      <c r="AZ7" s="27"/>
      <c r="BA7" s="27"/>
      <c r="BB7" s="27"/>
      <c r="BC7" s="28"/>
      <c r="BD7" s="28"/>
      <c r="BE7" s="28"/>
      <c r="BF7" s="27"/>
      <c r="BG7" s="27"/>
      <c r="BH7" s="27"/>
      <c r="BI7" s="28"/>
      <c r="BJ7" s="28"/>
      <c r="BK7" s="28"/>
    </row>
    <row r="8" spans="1:63" ht="15.75" customHeight="1">
      <c r="A8" s="9"/>
      <c r="B8" s="10"/>
      <c r="C8" s="11"/>
      <c r="D8" s="12"/>
      <c r="E8" s="12"/>
      <c r="F8" s="12"/>
      <c r="G8" s="13"/>
      <c r="H8" s="13"/>
      <c r="I8" s="13"/>
      <c r="J8" s="12"/>
      <c r="K8" s="12"/>
      <c r="L8" s="12"/>
      <c r="M8" s="13"/>
      <c r="N8" s="13"/>
      <c r="O8" s="13"/>
      <c r="P8" s="12"/>
      <c r="Q8" s="12"/>
      <c r="R8" s="12"/>
      <c r="S8" s="13"/>
      <c r="T8" s="13"/>
      <c r="U8" s="13"/>
      <c r="V8" s="12"/>
      <c r="W8" s="12"/>
      <c r="X8" s="12"/>
      <c r="Y8" s="13"/>
      <c r="Z8" s="13"/>
      <c r="AA8" s="13"/>
      <c r="AB8" s="12"/>
      <c r="AC8" s="12"/>
      <c r="AD8" s="12"/>
      <c r="AE8" s="13"/>
      <c r="AF8" s="13"/>
      <c r="AG8" s="13"/>
      <c r="AH8" s="12"/>
      <c r="AI8" s="12"/>
      <c r="AJ8" s="12"/>
      <c r="AK8" s="13"/>
      <c r="AL8" s="13"/>
      <c r="AM8" s="13"/>
      <c r="AN8" s="12"/>
      <c r="AO8" s="12"/>
      <c r="AP8" s="12"/>
      <c r="AQ8" s="13"/>
      <c r="AR8" s="13"/>
      <c r="AS8" s="13"/>
      <c r="AT8" s="12"/>
      <c r="AU8" s="12"/>
      <c r="AV8" s="12"/>
      <c r="AW8" s="13"/>
      <c r="AX8" s="13"/>
      <c r="AY8" s="13"/>
      <c r="AZ8" s="12"/>
      <c r="BA8" s="12"/>
      <c r="BB8" s="12"/>
      <c r="BC8" s="13"/>
      <c r="BD8" s="13"/>
      <c r="BE8" s="13"/>
      <c r="BF8" s="12"/>
      <c r="BG8" s="12"/>
      <c r="BH8" s="12"/>
      <c r="BI8" s="13"/>
      <c r="BJ8" s="13"/>
      <c r="BK8" s="13"/>
    </row>
    <row r="9" spans="1:63" ht="15.75" customHeight="1">
      <c r="A9" s="14" t="s">
        <v>25</v>
      </c>
      <c r="B9" s="15">
        <f>0.1/90</f>
        <v>1.1111111111111111E-3</v>
      </c>
      <c r="C9" s="16" t="s">
        <v>26</v>
      </c>
      <c r="D9" s="12"/>
      <c r="E9" s="29">
        <f>$B$9*D9</f>
        <v>0</v>
      </c>
      <c r="F9" s="20"/>
      <c r="G9" s="13">
        <f>5*30*15</f>
        <v>2250</v>
      </c>
      <c r="H9" s="17">
        <f>$B$9*G9</f>
        <v>2.5</v>
      </c>
      <c r="I9" s="30"/>
      <c r="J9" s="12"/>
      <c r="K9" s="19">
        <f>$B$9*J9</f>
        <v>0</v>
      </c>
      <c r="L9" s="31"/>
      <c r="M9" s="13"/>
      <c r="N9" s="17">
        <f>$B$9*M9</f>
        <v>0</v>
      </c>
      <c r="O9" s="13"/>
      <c r="P9" s="12"/>
      <c r="Q9" s="19">
        <f>$B$9*P9</f>
        <v>0</v>
      </c>
      <c r="R9" s="12"/>
      <c r="S9" s="13"/>
      <c r="T9" s="17">
        <f>$B$9*S9</f>
        <v>0</v>
      </c>
      <c r="U9" s="13"/>
      <c r="V9" s="12"/>
      <c r="W9" s="19">
        <f>$B$9*V9</f>
        <v>0</v>
      </c>
      <c r="X9" s="12"/>
      <c r="Y9" s="13"/>
      <c r="Z9" s="17">
        <f>$B$9*Y9</f>
        <v>0</v>
      </c>
      <c r="AA9" s="30"/>
      <c r="AB9" s="12">
        <f>5+10+3+(5+4)*2</f>
        <v>36</v>
      </c>
      <c r="AC9" s="19">
        <f>$B$9*AB9</f>
        <v>0.04</v>
      </c>
      <c r="AD9" s="31"/>
      <c r="AE9" s="13"/>
      <c r="AF9" s="17">
        <f>$B$9*AE9</f>
        <v>0</v>
      </c>
      <c r="AG9" s="13"/>
      <c r="AH9" s="12">
        <f>7+25</f>
        <v>32</v>
      </c>
      <c r="AI9" s="19">
        <f>$B$9*AH9</f>
        <v>3.5555555555555556E-2</v>
      </c>
      <c r="AJ9" s="12"/>
      <c r="AK9" s="13"/>
      <c r="AL9" s="17">
        <f>$B$9*AK9</f>
        <v>0</v>
      </c>
      <c r="AM9" s="13"/>
      <c r="AN9" s="12"/>
      <c r="AO9" s="19">
        <f>$B$9*AN9</f>
        <v>0</v>
      </c>
      <c r="AP9" s="12"/>
      <c r="AQ9" s="13"/>
      <c r="AR9" s="17">
        <f>$B$9*AQ9</f>
        <v>0</v>
      </c>
      <c r="AS9" s="30"/>
      <c r="AT9" s="12"/>
      <c r="AU9" s="19">
        <f>$B$9*AT9</f>
        <v>0</v>
      </c>
      <c r="AV9" s="31"/>
      <c r="AW9" s="13"/>
      <c r="AX9" s="17">
        <f>$B$9*AW9</f>
        <v>0</v>
      </c>
      <c r="AY9" s="13"/>
      <c r="AZ9" s="12"/>
      <c r="BA9" s="19">
        <f>$B$9*AZ9</f>
        <v>0</v>
      </c>
      <c r="BB9" s="12"/>
      <c r="BC9" s="13"/>
      <c r="BD9" s="17">
        <f>$B$9*BC9</f>
        <v>0</v>
      </c>
      <c r="BE9" s="13"/>
      <c r="BF9" s="12"/>
      <c r="BG9" s="19">
        <f>$B$9*BF9</f>
        <v>0</v>
      </c>
      <c r="BH9" s="12"/>
      <c r="BI9" s="13"/>
      <c r="BJ9" s="17">
        <f>$B$9*BI9</f>
        <v>0</v>
      </c>
      <c r="BK9" s="13"/>
    </row>
    <row r="10" spans="1:63" ht="15.75" customHeight="1">
      <c r="A10" s="14"/>
      <c r="B10" s="15"/>
      <c r="C10" s="16"/>
      <c r="D10" s="12"/>
      <c r="E10" s="12"/>
      <c r="F10" s="12"/>
      <c r="G10" s="13"/>
      <c r="H10" s="13"/>
      <c r="I10" s="13"/>
      <c r="J10" s="12"/>
      <c r="K10" s="12"/>
      <c r="L10" s="12"/>
      <c r="M10" s="13"/>
      <c r="N10" s="13"/>
      <c r="O10" s="13"/>
      <c r="P10" s="12"/>
      <c r="Q10" s="12"/>
      <c r="R10" s="12"/>
      <c r="S10" s="13"/>
      <c r="T10" s="13"/>
      <c r="U10" s="13"/>
      <c r="V10" s="12"/>
      <c r="W10" s="12"/>
      <c r="X10" s="12"/>
      <c r="Y10" s="13"/>
      <c r="Z10" s="13"/>
      <c r="AA10" s="13"/>
      <c r="AB10" s="12"/>
      <c r="AC10" s="12"/>
      <c r="AD10" s="12"/>
      <c r="AE10" s="13"/>
      <c r="AF10" s="13"/>
      <c r="AG10" s="13"/>
      <c r="AH10" s="12"/>
      <c r="AI10" s="12"/>
      <c r="AJ10" s="12"/>
      <c r="AK10" s="13"/>
      <c r="AL10" s="13"/>
      <c r="AM10" s="13"/>
      <c r="AN10" s="12"/>
      <c r="AO10" s="12"/>
      <c r="AP10" s="12"/>
      <c r="AQ10" s="13"/>
      <c r="AR10" s="13"/>
      <c r="AS10" s="13"/>
      <c r="AT10" s="12"/>
      <c r="AU10" s="12"/>
      <c r="AV10" s="12"/>
      <c r="AW10" s="13"/>
      <c r="AX10" s="13"/>
      <c r="AY10" s="13"/>
      <c r="AZ10" s="12"/>
      <c r="BA10" s="12"/>
      <c r="BB10" s="12"/>
      <c r="BC10" s="13"/>
      <c r="BD10" s="13"/>
      <c r="BE10" s="13"/>
      <c r="BF10" s="12"/>
      <c r="BG10" s="12"/>
      <c r="BH10" s="12"/>
      <c r="BI10" s="13"/>
      <c r="BJ10" s="13"/>
      <c r="BK10" s="13"/>
    </row>
    <row r="11" spans="1:63" ht="15.75" customHeight="1">
      <c r="A11" s="21"/>
      <c r="B11" s="22" t="s">
        <v>27</v>
      </c>
      <c r="C11" s="23"/>
      <c r="D11" s="24"/>
      <c r="E11" s="25">
        <f>MIN(SUM(E7:E10),$B$7)</f>
        <v>0</v>
      </c>
      <c r="F11" s="24"/>
      <c r="G11" s="24"/>
      <c r="H11" s="25">
        <f>MIN(SUM(H7:H10),$B$7)</f>
        <v>1.5</v>
      </c>
      <c r="I11" s="24"/>
      <c r="J11" s="24"/>
      <c r="K11" s="25">
        <f>MIN(SUM(K7:K10),$B$7)</f>
        <v>0</v>
      </c>
      <c r="L11" s="24"/>
      <c r="M11" s="24"/>
      <c r="N11" s="25">
        <f>MIN(SUM(N7:N10),$B$7)</f>
        <v>0</v>
      </c>
      <c r="O11" s="24"/>
      <c r="P11" s="24"/>
      <c r="Q11" s="25">
        <f>MIN(SUM(Q7:Q10),$B$7)</f>
        <v>0</v>
      </c>
      <c r="R11" s="24"/>
      <c r="S11" s="24"/>
      <c r="T11" s="25">
        <f>MIN(SUM(T7:T10),$B$7)</f>
        <v>0</v>
      </c>
      <c r="U11" s="24"/>
      <c r="V11" s="24"/>
      <c r="W11" s="25">
        <f>MIN(SUM(W7:W10),$B$7)</f>
        <v>0</v>
      </c>
      <c r="X11" s="24"/>
      <c r="Y11" s="24"/>
      <c r="Z11" s="25">
        <f>MIN(SUM(Z7:Z10),$B$7)</f>
        <v>0</v>
      </c>
      <c r="AA11" s="24"/>
      <c r="AB11" s="24"/>
      <c r="AC11" s="25">
        <f>MIN(SUM(AC7:AC10),$B$7)</f>
        <v>0.04</v>
      </c>
      <c r="AD11" s="24"/>
      <c r="AE11" s="24"/>
      <c r="AF11" s="25">
        <f>MIN(SUM(AF7:AF10),$B$7)</f>
        <v>0</v>
      </c>
      <c r="AG11" s="24"/>
      <c r="AH11" s="24"/>
      <c r="AI11" s="25">
        <f>MIN(SUM(AI7:AI10),$B$7)</f>
        <v>3.5555555555555556E-2</v>
      </c>
      <c r="AJ11" s="24"/>
      <c r="AK11" s="24"/>
      <c r="AL11" s="25">
        <f>MIN(SUM(AL7:AL10),$B$7)</f>
        <v>0</v>
      </c>
      <c r="AM11" s="24"/>
      <c r="AN11" s="24"/>
      <c r="AO11" s="25">
        <f>MIN(SUM(AO7:AO10),$B$7)</f>
        <v>0</v>
      </c>
      <c r="AP11" s="24"/>
      <c r="AQ11" s="24"/>
      <c r="AR11" s="25">
        <f>MIN(SUM(AR7:AR10),$B$7)</f>
        <v>0</v>
      </c>
      <c r="AS11" s="24"/>
      <c r="AT11" s="24"/>
      <c r="AU11" s="25">
        <f>MIN(SUM(AU7:AU10),$B$7)</f>
        <v>0</v>
      </c>
      <c r="AV11" s="24"/>
      <c r="AW11" s="24"/>
      <c r="AX11" s="25">
        <f>MIN(SUM(AX7:AX10),$B$7)</f>
        <v>0</v>
      </c>
      <c r="AY11" s="24"/>
      <c r="AZ11" s="24"/>
      <c r="BA11" s="25">
        <f>MIN(SUM(BA7:BA10),$B$7)</f>
        <v>0</v>
      </c>
      <c r="BB11" s="24"/>
      <c r="BC11" s="24"/>
      <c r="BD11" s="25">
        <f>MIN(SUM(BD7:BD10),$B$7)</f>
        <v>0</v>
      </c>
      <c r="BE11" s="24"/>
      <c r="BF11" s="24"/>
      <c r="BG11" s="25">
        <f>MIN(SUM(BG7:BG10),$B$7)</f>
        <v>0</v>
      </c>
      <c r="BH11" s="24"/>
      <c r="BI11" s="24"/>
      <c r="BJ11" s="25">
        <f>MIN(SUM(BJ7:BJ10),$B$7)</f>
        <v>0</v>
      </c>
      <c r="BK11" s="24"/>
    </row>
    <row r="12" spans="1:63" ht="15.75">
      <c r="A12" s="32" t="s">
        <v>29</v>
      </c>
      <c r="B12" s="5">
        <v>1</v>
      </c>
      <c r="C12" s="6"/>
      <c r="D12" s="27"/>
      <c r="E12" s="27"/>
      <c r="F12" s="27"/>
      <c r="G12" s="28"/>
      <c r="H12" s="28"/>
      <c r="I12" s="28"/>
      <c r="J12" s="27"/>
      <c r="K12" s="27"/>
      <c r="L12" s="27"/>
      <c r="M12" s="28"/>
      <c r="N12" s="28"/>
      <c r="O12" s="28"/>
      <c r="P12" s="27"/>
      <c r="Q12" s="27"/>
      <c r="R12" s="27"/>
      <c r="S12" s="28"/>
      <c r="T12" s="28"/>
      <c r="U12" s="28"/>
      <c r="V12" s="27"/>
      <c r="W12" s="27"/>
      <c r="X12" s="27"/>
      <c r="Y12" s="28"/>
      <c r="Z12" s="28"/>
      <c r="AA12" s="28"/>
      <c r="AB12" s="27"/>
      <c r="AC12" s="27"/>
      <c r="AD12" s="27"/>
      <c r="AE12" s="28"/>
      <c r="AF12" s="28"/>
      <c r="AG12" s="28"/>
      <c r="AH12" s="27"/>
      <c r="AI12" s="27"/>
      <c r="AJ12" s="27"/>
      <c r="AK12" s="28"/>
      <c r="AL12" s="28"/>
      <c r="AM12" s="28"/>
      <c r="AN12" s="27"/>
      <c r="AO12" s="27"/>
      <c r="AP12" s="27"/>
      <c r="AQ12" s="28"/>
      <c r="AR12" s="28"/>
      <c r="AS12" s="28"/>
      <c r="AT12" s="27"/>
      <c r="AU12" s="27"/>
      <c r="AV12" s="27"/>
      <c r="AW12" s="28"/>
      <c r="AX12" s="28"/>
      <c r="AY12" s="28"/>
      <c r="AZ12" s="27"/>
      <c r="BA12" s="27"/>
      <c r="BB12" s="27"/>
      <c r="BC12" s="28"/>
      <c r="BD12" s="28"/>
      <c r="BE12" s="28"/>
      <c r="BF12" s="27"/>
      <c r="BG12" s="27"/>
      <c r="BH12" s="27"/>
      <c r="BI12" s="28"/>
      <c r="BJ12" s="28"/>
      <c r="BK12" s="28"/>
    </row>
    <row r="13" spans="1:63" ht="15.75" customHeight="1">
      <c r="A13" s="11"/>
      <c r="B13" s="15"/>
      <c r="C13" s="11"/>
      <c r="D13" s="12"/>
      <c r="E13" s="12"/>
      <c r="F13" s="12"/>
      <c r="G13" s="13"/>
      <c r="H13" s="13"/>
      <c r="I13" s="13"/>
      <c r="J13" s="12"/>
      <c r="K13" s="12"/>
      <c r="L13" s="12"/>
      <c r="M13" s="13"/>
      <c r="N13" s="13"/>
      <c r="O13" s="13"/>
      <c r="P13" s="12"/>
      <c r="Q13" s="12"/>
      <c r="R13" s="12"/>
      <c r="S13" s="13"/>
      <c r="T13" s="13"/>
      <c r="U13" s="13"/>
      <c r="V13" s="12"/>
      <c r="W13" s="12"/>
      <c r="X13" s="12"/>
      <c r="Y13" s="13"/>
      <c r="Z13" s="13"/>
      <c r="AA13" s="13"/>
      <c r="AB13" s="12"/>
      <c r="AC13" s="12"/>
      <c r="AD13" s="12"/>
      <c r="AE13" s="13"/>
      <c r="AF13" s="13"/>
      <c r="AG13" s="13"/>
      <c r="AH13" s="12"/>
      <c r="AI13" s="12"/>
      <c r="AJ13" s="12"/>
      <c r="AK13" s="13"/>
      <c r="AL13" s="13"/>
      <c r="AM13" s="13"/>
      <c r="AN13" s="12"/>
      <c r="AO13" s="12"/>
      <c r="AP13" s="12"/>
      <c r="AQ13" s="13"/>
      <c r="AR13" s="13"/>
      <c r="AS13" s="13"/>
      <c r="AT13" s="12"/>
      <c r="AU13" s="12"/>
      <c r="AV13" s="12"/>
      <c r="AW13" s="13"/>
      <c r="AX13" s="13"/>
      <c r="AY13" s="13"/>
      <c r="AZ13" s="12"/>
      <c r="BA13" s="12"/>
      <c r="BB13" s="12"/>
      <c r="BC13" s="13"/>
      <c r="BD13" s="13"/>
      <c r="BE13" s="13"/>
      <c r="BF13" s="12"/>
      <c r="BG13" s="12"/>
      <c r="BH13" s="12"/>
      <c r="BI13" s="13"/>
      <c r="BJ13" s="13"/>
      <c r="BK13" s="13"/>
    </row>
    <row r="14" spans="1:63" ht="15.75" customHeight="1">
      <c r="A14" s="33" t="s">
        <v>30</v>
      </c>
      <c r="B14" s="15">
        <v>0.35</v>
      </c>
      <c r="C14" s="34" t="s">
        <v>31</v>
      </c>
      <c r="D14" s="35"/>
      <c r="E14" s="35">
        <f>$B$14*D14</f>
        <v>0</v>
      </c>
      <c r="F14" s="20"/>
      <c r="G14" s="18">
        <f>(1025+6+5+28+12+6+10+5+2+775+396+1190+444+5+62+653+61+56+39+2221+92+14+233+874+215+146+97+114+314)/365</f>
        <v>24.931506849315067</v>
      </c>
      <c r="H14" s="36">
        <f>$B$14*G14</f>
        <v>8.7260273972602729</v>
      </c>
      <c r="I14" s="18"/>
      <c r="J14" s="35"/>
      <c r="K14" s="35">
        <f>$B$14*J14</f>
        <v>0</v>
      </c>
      <c r="L14" s="20"/>
      <c r="M14" s="36">
        <f>1075/365</f>
        <v>2.9452054794520546</v>
      </c>
      <c r="N14" s="36">
        <f>$B$14*M14</f>
        <v>1.030821917808219</v>
      </c>
      <c r="O14" s="18"/>
      <c r="P14" s="35">
        <f>(349+1+173+873+70+59+182+214)/365</f>
        <v>5.2630136986301368</v>
      </c>
      <c r="Q14" s="35">
        <f>$B$14*P14</f>
        <v>1.8420547945205477</v>
      </c>
      <c r="R14" s="20"/>
      <c r="S14" s="18">
        <f>714/365</f>
        <v>1.9561643835616438</v>
      </c>
      <c r="T14" s="36">
        <f>$B$14*S14</f>
        <v>0.68465753424657527</v>
      </c>
      <c r="U14" s="18"/>
      <c r="V14" s="35"/>
      <c r="W14" s="35">
        <f>$B$14*V14</f>
        <v>0</v>
      </c>
      <c r="X14" s="20"/>
      <c r="Y14" s="36">
        <f>1122/365</f>
        <v>3.0739726027397261</v>
      </c>
      <c r="Z14" s="36">
        <f>$B$14*Y14</f>
        <v>1.075890410958904</v>
      </c>
      <c r="AA14" s="18"/>
      <c r="AB14" s="35">
        <f>6442/365</f>
        <v>17.649315068493152</v>
      </c>
      <c r="AC14" s="35">
        <f>$B$14*AB14</f>
        <v>6.1772602739726032</v>
      </c>
      <c r="AD14" s="20"/>
      <c r="AE14" s="36">
        <f>((2*12+5+0.5)+(12+2+17/31))/12</f>
        <v>3.6706989247311825</v>
      </c>
      <c r="AF14" s="36">
        <f>$B$14*AE14</f>
        <v>1.2847446236559139</v>
      </c>
      <c r="AG14" s="103"/>
      <c r="AH14" s="35">
        <f>(1846-428)/365</f>
        <v>3.8849315068493149</v>
      </c>
      <c r="AI14" s="35">
        <f>$B$14*AH14</f>
        <v>1.3597260273972602</v>
      </c>
      <c r="AJ14" s="20"/>
      <c r="AK14" s="36">
        <f>1759/365</f>
        <v>4.8191780821917805</v>
      </c>
      <c r="AL14" s="36">
        <f>$B$14*AK14</f>
        <v>1.6867123287671231</v>
      </c>
      <c r="AM14" s="18"/>
      <c r="AN14" s="35">
        <f>906/(365 * 2)</f>
        <v>1.2410958904109588</v>
      </c>
      <c r="AO14" s="35">
        <f>$B$14*AN14</f>
        <v>0.43438356164383557</v>
      </c>
      <c r="AP14" s="101"/>
      <c r="AQ14" s="36">
        <f>4998/365</f>
        <v>13.693150684931506</v>
      </c>
      <c r="AR14" s="36">
        <f>$B$14*AQ14</f>
        <v>4.7926027397260267</v>
      </c>
      <c r="AS14" s="18"/>
      <c r="AT14" s="35"/>
      <c r="AU14" s="35">
        <f>$B$14*AT14</f>
        <v>0</v>
      </c>
      <c r="AV14" s="20"/>
      <c r="AW14" s="36">
        <f>259/364</f>
        <v>0.71153846153846156</v>
      </c>
      <c r="AX14" s="36">
        <f>$B$14*AW14</f>
        <v>0.24903846153846154</v>
      </c>
      <c r="AY14" s="18"/>
      <c r="AZ14" s="35">
        <f>922/364</f>
        <v>2.5329670329670328</v>
      </c>
      <c r="BA14" s="35">
        <f>$B$14*AZ14</f>
        <v>0.88653846153846139</v>
      </c>
      <c r="BB14" s="20"/>
      <c r="BC14" s="36"/>
      <c r="BD14" s="36">
        <f>$B$14*BC14</f>
        <v>0</v>
      </c>
      <c r="BE14" s="18"/>
      <c r="BF14" s="35"/>
      <c r="BG14" s="35">
        <f>$B$14*BF14</f>
        <v>0</v>
      </c>
      <c r="BH14" s="20"/>
      <c r="BI14" s="36"/>
      <c r="BJ14" s="36">
        <f>$B$14*BI14</f>
        <v>0</v>
      </c>
      <c r="BK14" s="18"/>
    </row>
    <row r="15" spans="1:63" ht="15.75" customHeight="1">
      <c r="A15" s="37"/>
      <c r="B15" s="23" t="s">
        <v>27</v>
      </c>
      <c r="C15" s="23"/>
      <c r="D15" s="24"/>
      <c r="E15" s="38">
        <f>MIN(SUM(E12:E14),$B$12)</f>
        <v>0</v>
      </c>
      <c r="F15" s="24"/>
      <c r="G15" s="24"/>
      <c r="H15" s="38">
        <f>MIN(SUM(H12:H14),$B$12)</f>
        <v>1</v>
      </c>
      <c r="I15" s="24"/>
      <c r="J15" s="24"/>
      <c r="K15" s="38">
        <f>MIN(SUM(K12:K14),$B$12)</f>
        <v>0</v>
      </c>
      <c r="L15" s="24"/>
      <c r="M15" s="24"/>
      <c r="N15" s="38">
        <f>MIN(SUM(N12:N14),$B$12)</f>
        <v>1</v>
      </c>
      <c r="O15" s="24"/>
      <c r="P15" s="24"/>
      <c r="Q15" s="38">
        <f>MIN(SUM(Q12:Q14),$B$12)</f>
        <v>1</v>
      </c>
      <c r="R15" s="24"/>
      <c r="S15" s="24"/>
      <c r="T15" s="38">
        <f>MIN(SUM(T12:T14),$B$12)</f>
        <v>0.68465753424657527</v>
      </c>
      <c r="U15" s="24"/>
      <c r="V15" s="24"/>
      <c r="W15" s="38">
        <f>MIN(SUM(W12:W14),$B$12)</f>
        <v>0</v>
      </c>
      <c r="X15" s="24"/>
      <c r="Y15" s="24"/>
      <c r="Z15" s="38">
        <f>MIN(SUM(Z12:Z14),$B$12)</f>
        <v>1</v>
      </c>
      <c r="AA15" s="24"/>
      <c r="AB15" s="24"/>
      <c r="AC15" s="38">
        <f>MIN(SUM(AC12:AC14),$B$12)</f>
        <v>1</v>
      </c>
      <c r="AD15" s="24"/>
      <c r="AE15" s="24"/>
      <c r="AF15" s="38">
        <f>MIN(SUM(AF12:AF14),$B$12)</f>
        <v>1</v>
      </c>
      <c r="AG15" s="24"/>
      <c r="AH15" s="24"/>
      <c r="AI15" s="38">
        <f>MIN(SUM(AI12:AI14),$B$12)</f>
        <v>1</v>
      </c>
      <c r="AJ15" s="24"/>
      <c r="AK15" s="24"/>
      <c r="AL15" s="38">
        <f>MIN(SUM(AL12:AL14),$B$12)</f>
        <v>1</v>
      </c>
      <c r="AM15" s="24"/>
      <c r="AN15" s="24"/>
      <c r="AO15" s="38">
        <f>MIN(SUM(AO12:AO14),$B$12)</f>
        <v>0.43438356164383557</v>
      </c>
      <c r="AP15" s="24"/>
      <c r="AQ15" s="24"/>
      <c r="AR15" s="38">
        <f>MIN(SUM(AR12:AR14),$B$12)</f>
        <v>1</v>
      </c>
      <c r="AS15" s="24"/>
      <c r="AT15" s="24"/>
      <c r="AU15" s="38">
        <f>MIN(SUM(AU12:AU14),$B$12)</f>
        <v>0</v>
      </c>
      <c r="AV15" s="24"/>
      <c r="AW15" s="24"/>
      <c r="AX15" s="38">
        <f>MIN(SUM(AX12:AX14),$B$12)</f>
        <v>0.24903846153846154</v>
      </c>
      <c r="AY15" s="24"/>
      <c r="AZ15" s="24"/>
      <c r="BA15" s="38">
        <f>MIN(SUM(BA12:BA14),$B$12)</f>
        <v>0.88653846153846139</v>
      </c>
      <c r="BB15" s="24"/>
      <c r="BC15" s="24"/>
      <c r="BD15" s="38">
        <f>MIN(SUM(BD12:BD14),$B$12)</f>
        <v>0</v>
      </c>
      <c r="BE15" s="24"/>
      <c r="BF15" s="24"/>
      <c r="BG15" s="38">
        <f>MIN(SUM(BG12:BG14),$B$12)</f>
        <v>0</v>
      </c>
      <c r="BH15" s="24"/>
      <c r="BI15" s="24"/>
      <c r="BJ15" s="38">
        <f>MIN(SUM(BJ12:BJ14),$B$12)</f>
        <v>0</v>
      </c>
      <c r="BK15" s="24"/>
    </row>
    <row r="16" spans="1:63" ht="15.75">
      <c r="A16" s="39" t="s">
        <v>32</v>
      </c>
      <c r="B16" s="5">
        <v>1</v>
      </c>
      <c r="C16" s="6"/>
      <c r="D16" s="27"/>
      <c r="E16" s="27"/>
      <c r="F16" s="27"/>
      <c r="G16" s="28"/>
      <c r="H16" s="28"/>
      <c r="I16" s="28"/>
      <c r="J16" s="27"/>
      <c r="K16" s="27"/>
      <c r="L16" s="27"/>
      <c r="M16" s="28"/>
      <c r="N16" s="28"/>
      <c r="O16" s="28"/>
      <c r="P16" s="27"/>
      <c r="Q16" s="27"/>
      <c r="R16" s="27"/>
      <c r="S16" s="28"/>
      <c r="T16" s="28"/>
      <c r="U16" s="28"/>
      <c r="V16" s="27"/>
      <c r="W16" s="27"/>
      <c r="X16" s="27"/>
      <c r="Y16" s="28"/>
      <c r="Z16" s="28"/>
      <c r="AA16" s="28"/>
      <c r="AB16" s="27"/>
      <c r="AC16" s="27"/>
      <c r="AD16" s="27"/>
      <c r="AE16" s="28"/>
      <c r="AF16" s="28"/>
      <c r="AG16" s="28"/>
      <c r="AH16" s="27"/>
      <c r="AI16" s="27"/>
      <c r="AJ16" s="27"/>
      <c r="AK16" s="28"/>
      <c r="AL16" s="28"/>
      <c r="AM16" s="28"/>
      <c r="AN16" s="27"/>
      <c r="AO16" s="27"/>
      <c r="AP16" s="27"/>
      <c r="AQ16" s="28"/>
      <c r="AR16" s="28"/>
      <c r="AS16" s="28"/>
      <c r="AT16" s="27"/>
      <c r="AU16" s="27"/>
      <c r="AV16" s="27"/>
      <c r="AW16" s="28"/>
      <c r="AX16" s="28"/>
      <c r="AY16" s="28"/>
      <c r="AZ16" s="27"/>
      <c r="BA16" s="27"/>
      <c r="BB16" s="27"/>
      <c r="BC16" s="28"/>
      <c r="BD16" s="28"/>
      <c r="BE16" s="28"/>
      <c r="BF16" s="27"/>
      <c r="BG16" s="27"/>
      <c r="BH16" s="27"/>
      <c r="BI16" s="28"/>
      <c r="BJ16" s="28"/>
      <c r="BK16" s="28"/>
    </row>
    <row r="17" spans="1:63" ht="15.75" customHeight="1">
      <c r="A17" s="40" t="s">
        <v>33</v>
      </c>
      <c r="B17" s="15"/>
      <c r="C17" s="34"/>
      <c r="D17" s="12"/>
      <c r="E17" s="12"/>
      <c r="F17" s="12"/>
      <c r="G17" s="13"/>
      <c r="H17" s="13"/>
      <c r="I17" s="13"/>
      <c r="J17" s="12"/>
      <c r="K17" s="12"/>
      <c r="L17" s="12"/>
      <c r="M17" s="13"/>
      <c r="N17" s="13"/>
      <c r="O17" s="13"/>
      <c r="P17" s="12"/>
      <c r="Q17" s="12"/>
      <c r="R17" s="12"/>
      <c r="S17" s="13"/>
      <c r="T17" s="13"/>
      <c r="U17" s="13"/>
      <c r="V17" s="12"/>
      <c r="W17" s="12"/>
      <c r="X17" s="12"/>
      <c r="Y17" s="13"/>
      <c r="Z17" s="13"/>
      <c r="AA17" s="13"/>
      <c r="AB17" s="12"/>
      <c r="AC17" s="12"/>
      <c r="AD17" s="12"/>
      <c r="AE17" s="13"/>
      <c r="AF17" s="13"/>
      <c r="AG17" s="13"/>
      <c r="AH17" s="12"/>
      <c r="AI17" s="12"/>
      <c r="AJ17" s="12"/>
      <c r="AK17" s="13"/>
      <c r="AL17" s="13"/>
      <c r="AM17" s="13"/>
      <c r="AN17" s="12"/>
      <c r="AO17" s="12"/>
      <c r="AP17" s="12"/>
      <c r="AQ17" s="13"/>
      <c r="AR17" s="13"/>
      <c r="AS17" s="13"/>
      <c r="AT17" s="12"/>
      <c r="AU17" s="12"/>
      <c r="AV17" s="12"/>
      <c r="AW17" s="13"/>
      <c r="AX17" s="13"/>
      <c r="AY17" s="13"/>
      <c r="AZ17" s="12"/>
      <c r="BA17" s="12"/>
      <c r="BB17" s="12"/>
      <c r="BC17" s="13"/>
      <c r="BD17" s="13"/>
      <c r="BE17" s="13"/>
      <c r="BF17" s="12"/>
      <c r="BG17" s="12"/>
      <c r="BH17" s="12"/>
      <c r="BI17" s="13"/>
      <c r="BJ17" s="13"/>
      <c r="BK17" s="13"/>
    </row>
    <row r="18" spans="1:63" ht="15.75" customHeight="1">
      <c r="A18" s="40" t="s">
        <v>34</v>
      </c>
      <c r="B18" s="15">
        <v>0.35</v>
      </c>
      <c r="C18" s="34" t="s">
        <v>35</v>
      </c>
      <c r="D18" s="12"/>
      <c r="E18" s="12">
        <f>$B$18*D18</f>
        <v>0</v>
      </c>
      <c r="F18" s="12"/>
      <c r="G18" s="13"/>
      <c r="H18" s="13">
        <f>$B$18*G18</f>
        <v>0</v>
      </c>
      <c r="I18" s="13"/>
      <c r="J18" s="12"/>
      <c r="K18" s="12">
        <f>$B$18*J18</f>
        <v>0</v>
      </c>
      <c r="L18" s="12"/>
      <c r="M18" s="13">
        <v>7</v>
      </c>
      <c r="N18" s="13">
        <f>$B$18*M18</f>
        <v>2.4499999999999997</v>
      </c>
      <c r="O18" s="13"/>
      <c r="P18" s="12">
        <v>3</v>
      </c>
      <c r="Q18" s="12">
        <f>$B$18*P18</f>
        <v>1.0499999999999998</v>
      </c>
      <c r="R18" s="12"/>
      <c r="S18" s="13"/>
      <c r="T18" s="13">
        <f>$B$18*S18</f>
        <v>0</v>
      </c>
      <c r="U18" s="13"/>
      <c r="V18" s="12"/>
      <c r="W18" s="12">
        <f>$B$18*V18</f>
        <v>0</v>
      </c>
      <c r="X18" s="12"/>
      <c r="Y18" s="13"/>
      <c r="Z18" s="13">
        <f>$B$18*Y18</f>
        <v>0</v>
      </c>
      <c r="AA18" s="99"/>
      <c r="AB18" s="12">
        <v>2</v>
      </c>
      <c r="AC18" s="12">
        <f>$B$18*AB18</f>
        <v>0.7</v>
      </c>
      <c r="AD18" s="12"/>
      <c r="AE18" s="13"/>
      <c r="AF18" s="13">
        <f>$B18*AE18</f>
        <v>0</v>
      </c>
      <c r="AG18" s="13"/>
      <c r="AH18" s="12">
        <v>1</v>
      </c>
      <c r="AI18" s="12">
        <f>$B18*AH18</f>
        <v>0.35</v>
      </c>
      <c r="AJ18" s="12"/>
      <c r="AK18" s="13"/>
      <c r="AL18" s="13">
        <f>$B$18*AK18</f>
        <v>0</v>
      </c>
      <c r="AM18" s="13"/>
      <c r="AN18" s="12"/>
      <c r="AO18" s="12">
        <f>$B$18*AN18</f>
        <v>0</v>
      </c>
      <c r="AP18" s="12"/>
      <c r="AQ18" s="13"/>
      <c r="AR18" s="13">
        <f>$B$18*AQ18</f>
        <v>0</v>
      </c>
      <c r="AS18" s="13"/>
      <c r="AT18" s="12"/>
      <c r="AU18" s="12">
        <f>$B$18*AT18</f>
        <v>0</v>
      </c>
      <c r="AV18" s="12"/>
      <c r="AW18" s="13"/>
      <c r="AX18" s="13">
        <f>$B$18*AW18</f>
        <v>0</v>
      </c>
      <c r="AY18" s="13"/>
      <c r="AZ18" s="12"/>
      <c r="BA18" s="12">
        <f>$B$18*AZ18</f>
        <v>0</v>
      </c>
      <c r="BB18" s="12"/>
      <c r="BC18" s="13"/>
      <c r="BD18" s="13">
        <f>$B$18*BC18</f>
        <v>0</v>
      </c>
      <c r="BE18" s="13"/>
      <c r="BF18" s="12"/>
      <c r="BG18" s="12">
        <f>$B$18*BF18</f>
        <v>0</v>
      </c>
      <c r="BH18" s="12"/>
      <c r="BI18" s="13"/>
      <c r="BJ18" s="13">
        <f>$B$18*BI18</f>
        <v>0</v>
      </c>
      <c r="BK18" s="13"/>
    </row>
    <row r="19" spans="1:63" ht="15.75" customHeight="1">
      <c r="A19" s="33" t="s">
        <v>36</v>
      </c>
      <c r="B19" s="15">
        <v>0.35</v>
      </c>
      <c r="C19" s="34" t="s">
        <v>37</v>
      </c>
      <c r="D19" s="12"/>
      <c r="E19" s="12">
        <f>$B$19*D19</f>
        <v>0</v>
      </c>
      <c r="F19" s="12"/>
      <c r="G19" s="13"/>
      <c r="H19" s="13">
        <f>$B$19*G19</f>
        <v>0</v>
      </c>
      <c r="I19" s="13"/>
      <c r="J19" s="12"/>
      <c r="K19" s="12">
        <f>$B$19*J19</f>
        <v>0</v>
      </c>
      <c r="L19" s="12"/>
      <c r="M19" s="13"/>
      <c r="N19" s="13">
        <f>$B$19*M19</f>
        <v>0</v>
      </c>
      <c r="O19" s="13"/>
      <c r="P19" s="12"/>
      <c r="Q19" s="12">
        <f>$B$18*P19</f>
        <v>0</v>
      </c>
      <c r="R19" s="12"/>
      <c r="S19" s="13"/>
      <c r="T19" s="13">
        <f>$B$18*S19</f>
        <v>0</v>
      </c>
      <c r="U19" s="13"/>
      <c r="V19" s="12"/>
      <c r="W19" s="12">
        <f>$B$18*V19</f>
        <v>0</v>
      </c>
      <c r="X19" s="12"/>
      <c r="Y19" s="13"/>
      <c r="Z19" s="13">
        <f>$B$19*Y19</f>
        <v>0</v>
      </c>
      <c r="AA19" s="13"/>
      <c r="AB19" s="12"/>
      <c r="AC19" s="12">
        <f>$B$19*AB19</f>
        <v>0</v>
      </c>
      <c r="AD19" s="12"/>
      <c r="AE19" s="13">
        <f>(1/4)+(1/5)+(1/4)</f>
        <v>0.7</v>
      </c>
      <c r="AF19" s="13">
        <f>$B19*AE19</f>
        <v>0.24499999999999997</v>
      </c>
      <c r="AG19" s="104"/>
      <c r="AH19" s="12"/>
      <c r="AI19" s="12">
        <f>$B19*AH19</f>
        <v>0</v>
      </c>
      <c r="AJ19" s="12"/>
      <c r="AK19" s="13"/>
      <c r="AL19" s="13">
        <f>$B$18*AK19</f>
        <v>0</v>
      </c>
      <c r="AM19" s="13"/>
      <c r="AN19" s="12"/>
      <c r="AO19" s="12">
        <f>$B$18*AN19</f>
        <v>0</v>
      </c>
      <c r="AP19" s="12"/>
      <c r="AQ19" s="13"/>
      <c r="AR19" s="13">
        <f>$B$19*AQ19</f>
        <v>0</v>
      </c>
      <c r="AS19" s="13"/>
      <c r="AT19" s="12"/>
      <c r="AU19" s="12">
        <f>$B$19*AT19</f>
        <v>0</v>
      </c>
      <c r="AV19" s="12"/>
      <c r="AW19" s="13"/>
      <c r="AX19" s="13">
        <f>$B$18*AW19</f>
        <v>0</v>
      </c>
      <c r="AY19" s="13"/>
      <c r="AZ19" s="12"/>
      <c r="BA19" s="12">
        <f>$B$18*AZ19</f>
        <v>0</v>
      </c>
      <c r="BB19" s="12"/>
      <c r="BC19" s="13"/>
      <c r="BD19" s="13">
        <f>$B$18*BC19</f>
        <v>0</v>
      </c>
      <c r="BE19" s="13"/>
      <c r="BF19" s="12"/>
      <c r="BG19" s="12">
        <f>$B$18*BF19</f>
        <v>0</v>
      </c>
      <c r="BH19" s="12"/>
      <c r="BI19" s="13"/>
      <c r="BJ19" s="13">
        <f>$B$18*BI19</f>
        <v>0</v>
      </c>
      <c r="BK19" s="13"/>
    </row>
    <row r="20" spans="1:63" ht="15.75" customHeight="1">
      <c r="A20" s="33" t="s">
        <v>38</v>
      </c>
      <c r="B20" s="15">
        <f>+B16*0.01</f>
        <v>0.01</v>
      </c>
      <c r="C20" s="34" t="s">
        <v>39</v>
      </c>
      <c r="D20" s="12"/>
      <c r="E20" s="12">
        <f>D20*B20</f>
        <v>0</v>
      </c>
      <c r="F20" s="12"/>
      <c r="G20" s="13"/>
      <c r="H20" s="13">
        <f>$B$20*G20</f>
        <v>0</v>
      </c>
      <c r="I20" s="13"/>
      <c r="J20" s="12"/>
      <c r="K20" s="12">
        <f>J20*H20</f>
        <v>0</v>
      </c>
      <c r="L20" s="12"/>
      <c r="M20" s="13">
        <v>3</v>
      </c>
      <c r="N20" s="13">
        <f>$B$20*M20</f>
        <v>0.03</v>
      </c>
      <c r="O20" s="13"/>
      <c r="P20" s="12">
        <v>9</v>
      </c>
      <c r="Q20" s="12">
        <f>$B$20*P20</f>
        <v>0.09</v>
      </c>
      <c r="R20" s="12"/>
      <c r="S20" s="13"/>
      <c r="T20" s="13">
        <f>$B$18*S20</f>
        <v>0</v>
      </c>
      <c r="U20" s="13"/>
      <c r="V20" s="12"/>
      <c r="W20" s="12">
        <f>$B$18*V20</f>
        <v>0</v>
      </c>
      <c r="X20" s="12"/>
      <c r="Y20" s="13">
        <v>4</v>
      </c>
      <c r="Z20" s="13">
        <f>$B$20*Y20</f>
        <v>0.04</v>
      </c>
      <c r="AA20" s="99"/>
      <c r="AB20" s="12">
        <v>2</v>
      </c>
      <c r="AC20" s="12">
        <f>AB20*Z20</f>
        <v>0.08</v>
      </c>
      <c r="AD20" s="12"/>
      <c r="AE20" s="13">
        <v>3</v>
      </c>
      <c r="AF20" s="13">
        <f>$B20*AE20</f>
        <v>0.03</v>
      </c>
      <c r="AG20" s="13"/>
      <c r="AH20" s="12">
        <v>4</v>
      </c>
      <c r="AI20" s="12">
        <f>$B20*AH20</f>
        <v>0.04</v>
      </c>
      <c r="AJ20" s="12"/>
      <c r="AK20" s="13"/>
      <c r="AL20" s="13">
        <f>$B$18*AK20</f>
        <v>0</v>
      </c>
      <c r="AM20" s="13"/>
      <c r="AN20" s="12"/>
      <c r="AO20" s="12">
        <f>$B$18*AN20</f>
        <v>0</v>
      </c>
      <c r="AP20" s="12"/>
      <c r="AQ20" s="13"/>
      <c r="AR20" s="13">
        <f>$B$20*AQ20</f>
        <v>0</v>
      </c>
      <c r="AS20" s="13"/>
      <c r="AT20" s="12"/>
      <c r="AU20" s="12">
        <f>AT20*AR20</f>
        <v>0</v>
      </c>
      <c r="AV20" s="12"/>
      <c r="AW20" s="13"/>
      <c r="AX20" s="13">
        <f>$B$18*AW20</f>
        <v>0</v>
      </c>
      <c r="AY20" s="13"/>
      <c r="AZ20" s="12"/>
      <c r="BA20" s="12">
        <f>$B$18*AZ20</f>
        <v>0</v>
      </c>
      <c r="BB20" s="12"/>
      <c r="BC20" s="13"/>
      <c r="BD20" s="13">
        <f>$B$18*BC20</f>
        <v>0</v>
      </c>
      <c r="BE20" s="13"/>
      <c r="BF20" s="12"/>
      <c r="BG20" s="12">
        <f>$B$18*BF20</f>
        <v>0</v>
      </c>
      <c r="BH20" s="12"/>
      <c r="BI20" s="13"/>
      <c r="BJ20" s="13">
        <f>$B$18*BI20</f>
        <v>0</v>
      </c>
      <c r="BK20" s="13"/>
    </row>
    <row r="21" spans="1:63" ht="15.75" customHeight="1">
      <c r="A21" s="40" t="s">
        <v>40</v>
      </c>
      <c r="B21" s="15">
        <v>0.05</v>
      </c>
      <c r="C21" s="34" t="s">
        <v>41</v>
      </c>
      <c r="D21" s="12"/>
      <c r="E21" s="12">
        <f>$B$21*D21</f>
        <v>0</v>
      </c>
      <c r="F21" s="12"/>
      <c r="G21" s="13"/>
      <c r="H21" s="13">
        <f>$B$21*G21</f>
        <v>0</v>
      </c>
      <c r="I21" s="13"/>
      <c r="J21" s="12"/>
      <c r="K21" s="12">
        <f>$B$21*J21</f>
        <v>0</v>
      </c>
      <c r="L21" s="12"/>
      <c r="M21" s="13"/>
      <c r="N21" s="13">
        <f>$B$21*M21</f>
        <v>0</v>
      </c>
      <c r="O21" s="13"/>
      <c r="P21" s="12"/>
      <c r="Q21" s="12">
        <f>$B$21*P21</f>
        <v>0</v>
      </c>
      <c r="R21" s="12"/>
      <c r="S21" s="13"/>
      <c r="T21" s="13">
        <f>$B$21*S21</f>
        <v>0</v>
      </c>
      <c r="U21" s="13"/>
      <c r="V21" s="12"/>
      <c r="W21" s="12">
        <f>$B$21*V21</f>
        <v>0</v>
      </c>
      <c r="X21" s="12"/>
      <c r="Y21" s="13">
        <f>16/4</f>
        <v>4</v>
      </c>
      <c r="Z21" s="13">
        <f>$B$21*Y21</f>
        <v>0.2</v>
      </c>
      <c r="AA21" s="13"/>
      <c r="AB21" s="12"/>
      <c r="AC21" s="12">
        <f>$B$21*AB21</f>
        <v>0</v>
      </c>
      <c r="AD21" s="12"/>
      <c r="AE21" s="13"/>
      <c r="AF21" s="13">
        <f>$B21*AE21</f>
        <v>0</v>
      </c>
      <c r="AG21" s="13"/>
      <c r="AH21" s="12"/>
      <c r="AI21" s="12">
        <f>$B21*AH21</f>
        <v>0</v>
      </c>
      <c r="AJ21" s="12"/>
      <c r="AK21" s="13"/>
      <c r="AL21" s="13">
        <f>$B$21*AK21</f>
        <v>0</v>
      </c>
      <c r="AM21" s="13"/>
      <c r="AN21" s="12"/>
      <c r="AO21" s="12">
        <f>$B$21*AN21</f>
        <v>0</v>
      </c>
      <c r="AP21" s="12"/>
      <c r="AQ21" s="13"/>
      <c r="AR21" s="13">
        <f>$B$21*AQ21</f>
        <v>0</v>
      </c>
      <c r="AS21" s="13"/>
      <c r="AT21" s="12"/>
      <c r="AU21" s="12">
        <f>$B$21*AT21</f>
        <v>0</v>
      </c>
      <c r="AV21" s="12"/>
      <c r="AW21" s="13"/>
      <c r="AX21" s="13">
        <f>$B$21*AW21</f>
        <v>0</v>
      </c>
      <c r="AY21" s="13"/>
      <c r="AZ21" s="12"/>
      <c r="BA21" s="12">
        <f>$B$21*AZ21</f>
        <v>0</v>
      </c>
      <c r="BB21" s="12"/>
      <c r="BC21" s="13"/>
      <c r="BD21" s="13">
        <f>$B$21*BC21</f>
        <v>0</v>
      </c>
      <c r="BE21" s="13"/>
      <c r="BF21" s="12"/>
      <c r="BG21" s="12">
        <f>$B$21*BF21</f>
        <v>0</v>
      </c>
      <c r="BH21" s="12"/>
      <c r="BI21" s="13"/>
      <c r="BJ21" s="13">
        <f>$B$21*BI21</f>
        <v>0</v>
      </c>
      <c r="BK21" s="13"/>
    </row>
    <row r="22" spans="1:63" ht="15.75" customHeight="1">
      <c r="A22" s="40"/>
      <c r="B22" s="15"/>
      <c r="C22" s="34"/>
      <c r="D22" s="12"/>
      <c r="E22" s="12"/>
      <c r="F22" s="12"/>
      <c r="G22" s="13"/>
      <c r="H22" s="13"/>
      <c r="I22" s="13"/>
      <c r="J22" s="12"/>
      <c r="K22" s="12"/>
      <c r="L22" s="12"/>
      <c r="M22" s="13"/>
      <c r="N22" s="13"/>
      <c r="O22" s="13"/>
      <c r="P22" s="12"/>
      <c r="Q22" s="12"/>
      <c r="R22" s="12"/>
      <c r="S22" s="13"/>
      <c r="T22" s="13"/>
      <c r="U22" s="13"/>
      <c r="V22" s="12"/>
      <c r="W22" s="12"/>
      <c r="X22" s="12"/>
      <c r="Y22" s="13"/>
      <c r="Z22" s="13"/>
      <c r="AA22" s="13"/>
      <c r="AB22" s="12"/>
      <c r="AC22" s="12"/>
      <c r="AD22" s="12"/>
      <c r="AE22" s="13"/>
      <c r="AF22" s="13"/>
      <c r="AG22" s="13"/>
      <c r="AH22" s="12"/>
      <c r="AI22" s="12"/>
      <c r="AJ22" s="12"/>
      <c r="AK22" s="13"/>
      <c r="AL22" s="13"/>
      <c r="AM22" s="13"/>
      <c r="AN22" s="12"/>
      <c r="AO22" s="12"/>
      <c r="AP22" s="12"/>
      <c r="AQ22" s="13"/>
      <c r="AR22" s="13"/>
      <c r="AS22" s="13"/>
      <c r="AT22" s="12"/>
      <c r="AU22" s="12"/>
      <c r="AV22" s="12"/>
      <c r="AW22" s="13"/>
      <c r="AX22" s="13"/>
      <c r="AY22" s="13"/>
      <c r="AZ22" s="12"/>
      <c r="BA22" s="12"/>
      <c r="BB22" s="12"/>
      <c r="BC22" s="13"/>
      <c r="BD22" s="13"/>
      <c r="BE22" s="13"/>
      <c r="BF22" s="12"/>
      <c r="BG22" s="12"/>
      <c r="BH22" s="12"/>
      <c r="BI22" s="13"/>
      <c r="BJ22" s="13"/>
      <c r="BK22" s="13"/>
    </row>
    <row r="23" spans="1:63" ht="15.75" customHeight="1">
      <c r="A23" s="37"/>
      <c r="B23" s="23" t="s">
        <v>27</v>
      </c>
      <c r="C23" s="23"/>
      <c r="D23" s="24"/>
      <c r="E23" s="38">
        <f>MIN(SUM(E17:E22),$B$16)</f>
        <v>0</v>
      </c>
      <c r="F23" s="24"/>
      <c r="G23" s="24"/>
      <c r="H23" s="38">
        <f>MIN(SUM(H17:H22),$B$16)</f>
        <v>0</v>
      </c>
      <c r="I23" s="24"/>
      <c r="J23" s="24"/>
      <c r="K23" s="38">
        <f>MIN(SUM(K17:K22),$B$16)</f>
        <v>0</v>
      </c>
      <c r="L23" s="24"/>
      <c r="M23" s="24"/>
      <c r="N23" s="38">
        <f>MIN(SUM(N17:N22),$B$16)</f>
        <v>1</v>
      </c>
      <c r="O23" s="24"/>
      <c r="P23" s="24"/>
      <c r="Q23" s="38">
        <f>MIN(SUM(Q17:Q22),$B$16)</f>
        <v>1</v>
      </c>
      <c r="R23" s="24"/>
      <c r="S23" s="24"/>
      <c r="T23" s="38">
        <f>MIN(SUM(T17:T22),$B$16)</f>
        <v>0</v>
      </c>
      <c r="U23" s="24"/>
      <c r="V23" s="24"/>
      <c r="W23" s="38">
        <f>MIN(SUM(W17:W22),$B$16)</f>
        <v>0</v>
      </c>
      <c r="X23" s="24"/>
      <c r="Y23" s="24"/>
      <c r="Z23" s="38">
        <f>MIN(SUM(Z17:Z22),$B$16)</f>
        <v>0.24000000000000002</v>
      </c>
      <c r="AA23" s="24"/>
      <c r="AB23" s="24"/>
      <c r="AC23" s="38">
        <f>MIN(SUM(AC17:AC22),$B$16)</f>
        <v>0.77999999999999992</v>
      </c>
      <c r="AD23" s="24"/>
      <c r="AE23" s="24"/>
      <c r="AF23" s="38">
        <f>MIN(SUM(AF17:AF22),$B$16)</f>
        <v>0.27499999999999997</v>
      </c>
      <c r="AG23" s="24"/>
      <c r="AH23" s="24"/>
      <c r="AI23" s="38">
        <f>MIN(SUM(AI17:AI22),$B$16)</f>
        <v>0.38999999999999996</v>
      </c>
      <c r="AJ23" s="24"/>
      <c r="AK23" s="24"/>
      <c r="AL23" s="38">
        <f>MIN(SUM(AL17:AL22),$B$16)</f>
        <v>0</v>
      </c>
      <c r="AM23" s="24"/>
      <c r="AN23" s="24"/>
      <c r="AO23" s="38">
        <f>MIN(SUM(AO17:AO22),$B$16)</f>
        <v>0</v>
      </c>
      <c r="AP23" s="24"/>
      <c r="AQ23" s="24"/>
      <c r="AR23" s="38">
        <f>MIN(SUM(AR17:AR22),$B$16)</f>
        <v>0</v>
      </c>
      <c r="AS23" s="24"/>
      <c r="AT23" s="24"/>
      <c r="AU23" s="38">
        <f>MIN(SUM(AU17:AU22),$B$16)</f>
        <v>0</v>
      </c>
      <c r="AV23" s="24"/>
      <c r="AW23" s="24"/>
      <c r="AX23" s="38">
        <f>MIN(SUM(AX17:AX22),$B$16)</f>
        <v>0</v>
      </c>
      <c r="AY23" s="24"/>
      <c r="AZ23" s="24"/>
      <c r="BA23" s="38">
        <f>MIN(SUM(BA17:BA22),$B$16)</f>
        <v>0</v>
      </c>
      <c r="BB23" s="24"/>
      <c r="BC23" s="24"/>
      <c r="BD23" s="38">
        <f>MIN(SUM(BD17:BD22),$B$16)</f>
        <v>0</v>
      </c>
      <c r="BE23" s="24"/>
      <c r="BF23" s="24"/>
      <c r="BG23" s="38">
        <f>MIN(SUM(BG17:BG22),$B$16)</f>
        <v>0</v>
      </c>
      <c r="BH23" s="24"/>
      <c r="BI23" s="24"/>
      <c r="BJ23" s="38">
        <f>MIN(SUM(BJ17:BJ22),$B$16)</f>
        <v>0</v>
      </c>
      <c r="BK23" s="24"/>
    </row>
    <row r="24" spans="1:63" ht="15.75">
      <c r="A24" s="39" t="s">
        <v>42</v>
      </c>
      <c r="B24" s="41">
        <v>1.5</v>
      </c>
      <c r="C24" s="42"/>
      <c r="D24" s="27"/>
      <c r="E24" s="27"/>
      <c r="F24" s="27"/>
      <c r="G24" s="28"/>
      <c r="H24" s="28"/>
      <c r="I24" s="28"/>
      <c r="J24" s="27"/>
      <c r="K24" s="27"/>
      <c r="L24" s="27"/>
      <c r="M24" s="28"/>
      <c r="N24" s="28"/>
      <c r="O24" s="28"/>
      <c r="P24" s="27"/>
      <c r="Q24" s="27"/>
      <c r="R24" s="27"/>
      <c r="S24" s="28"/>
      <c r="T24" s="28"/>
      <c r="U24" s="28"/>
      <c r="V24" s="27"/>
      <c r="W24" s="27"/>
      <c r="X24" s="27"/>
      <c r="Y24" s="28"/>
      <c r="Z24" s="28"/>
      <c r="AA24" s="28"/>
      <c r="AB24" s="27"/>
      <c r="AC24" s="27"/>
      <c r="AD24" s="27"/>
      <c r="AE24" s="28"/>
      <c r="AF24" s="28"/>
      <c r="AG24" s="28"/>
      <c r="AH24" s="27"/>
      <c r="AI24" s="27"/>
      <c r="AJ24" s="27"/>
      <c r="AK24" s="28"/>
      <c r="AL24" s="28"/>
      <c r="AM24" s="28"/>
      <c r="AN24" s="27"/>
      <c r="AO24" s="27"/>
      <c r="AP24" s="27"/>
      <c r="AQ24" s="28"/>
      <c r="AR24" s="28"/>
      <c r="AS24" s="28"/>
      <c r="AT24" s="27"/>
      <c r="AU24" s="27"/>
      <c r="AV24" s="27"/>
      <c r="AW24" s="28"/>
      <c r="AX24" s="28"/>
      <c r="AY24" s="28"/>
      <c r="AZ24" s="27"/>
      <c r="BA24" s="27"/>
      <c r="BB24" s="27"/>
      <c r="BC24" s="28"/>
      <c r="BD24" s="28"/>
      <c r="BE24" s="28"/>
      <c r="BF24" s="27"/>
      <c r="BG24" s="27"/>
      <c r="BH24" s="27"/>
      <c r="BI24" s="28"/>
      <c r="BJ24" s="28"/>
      <c r="BK24" s="28"/>
    </row>
    <row r="25" spans="1:63" ht="15.75" customHeight="1">
      <c r="A25" s="40" t="s">
        <v>43</v>
      </c>
      <c r="B25" s="10">
        <f>+$B$24*0.4</f>
        <v>0.60000000000000009</v>
      </c>
      <c r="C25" s="43" t="s">
        <v>44</v>
      </c>
      <c r="D25" s="12">
        <v>1</v>
      </c>
      <c r="E25" s="12">
        <f>D25*$B25</f>
        <v>0.60000000000000009</v>
      </c>
      <c r="F25" s="44"/>
      <c r="G25" s="13">
        <v>3</v>
      </c>
      <c r="H25" s="45">
        <f>G25*$B25</f>
        <v>1.8000000000000003</v>
      </c>
      <c r="I25" s="45"/>
      <c r="J25" s="12">
        <v>1</v>
      </c>
      <c r="K25" s="12">
        <f>J25*$B25</f>
        <v>0.60000000000000009</v>
      </c>
      <c r="L25" s="44"/>
      <c r="M25" s="13">
        <v>1</v>
      </c>
      <c r="N25" s="45">
        <f>M25*$B25</f>
        <v>0.60000000000000009</v>
      </c>
      <c r="O25" s="45"/>
      <c r="P25" s="12">
        <v>1</v>
      </c>
      <c r="Q25" s="12">
        <f>P25*$B25</f>
        <v>0.60000000000000009</v>
      </c>
      <c r="R25" s="44"/>
      <c r="S25" s="13">
        <v>1</v>
      </c>
      <c r="T25" s="13">
        <f>S25*$B25</f>
        <v>0.60000000000000009</v>
      </c>
      <c r="U25" s="45"/>
      <c r="V25" s="12"/>
      <c r="W25" s="12">
        <f>V25*$B25</f>
        <v>0</v>
      </c>
      <c r="X25" s="44"/>
      <c r="Y25" s="13">
        <v>1</v>
      </c>
      <c r="Z25" s="13">
        <f>Y25*$B25</f>
        <v>0.60000000000000009</v>
      </c>
      <c r="AA25" s="45"/>
      <c r="AB25" s="12">
        <v>1</v>
      </c>
      <c r="AC25" s="12">
        <f>AB25*$B25</f>
        <v>0.60000000000000009</v>
      </c>
      <c r="AD25" s="44"/>
      <c r="AE25" s="13">
        <v>1</v>
      </c>
      <c r="AF25" s="13">
        <f>AE25*$B25</f>
        <v>0.60000000000000009</v>
      </c>
      <c r="AG25" s="45"/>
      <c r="AH25" s="12">
        <v>1</v>
      </c>
      <c r="AI25" s="12">
        <f>AH25*$B25</f>
        <v>0.60000000000000009</v>
      </c>
      <c r="AJ25" s="44"/>
      <c r="AK25" s="13"/>
      <c r="AL25" s="13">
        <f>AK25*$B25</f>
        <v>0</v>
      </c>
      <c r="AM25" s="45"/>
      <c r="AN25" s="12">
        <v>1</v>
      </c>
      <c r="AO25" s="12">
        <f>AN25*$B25</f>
        <v>0.60000000000000009</v>
      </c>
      <c r="AP25" s="44"/>
      <c r="AQ25" s="13">
        <v>1</v>
      </c>
      <c r="AR25" s="13">
        <f>AQ25*$B25</f>
        <v>0.60000000000000009</v>
      </c>
      <c r="AS25" s="45"/>
      <c r="AT25" s="12">
        <v>1</v>
      </c>
      <c r="AU25" s="12">
        <f>AT25*$B25</f>
        <v>0.60000000000000009</v>
      </c>
      <c r="AV25" s="44"/>
      <c r="AW25" s="13">
        <v>1</v>
      </c>
      <c r="AX25" s="13">
        <f>AW25*$B25</f>
        <v>0.60000000000000009</v>
      </c>
      <c r="AY25" s="45"/>
      <c r="AZ25" s="12">
        <v>1</v>
      </c>
      <c r="BA25" s="12">
        <f>AZ25*$B$25</f>
        <v>0.60000000000000009</v>
      </c>
      <c r="BB25" s="44"/>
      <c r="BC25" s="13"/>
      <c r="BD25" s="13">
        <f>BC25*$B25</f>
        <v>0</v>
      </c>
      <c r="BE25" s="45"/>
      <c r="BF25" s="12"/>
      <c r="BG25" s="12">
        <f>BF25*$B25</f>
        <v>0</v>
      </c>
      <c r="BH25" s="44"/>
      <c r="BI25" s="13"/>
      <c r="BJ25" s="13">
        <f>BI25*$B25</f>
        <v>0</v>
      </c>
      <c r="BK25" s="45"/>
    </row>
    <row r="26" spans="1:63" ht="15.75" customHeight="1">
      <c r="A26" s="102" t="s">
        <v>45</v>
      </c>
      <c r="B26" s="10">
        <f>+$B$24*0.6</f>
        <v>0.89999999999999991</v>
      </c>
      <c r="C26" s="43" t="s">
        <v>46</v>
      </c>
      <c r="D26" s="12">
        <v>1</v>
      </c>
      <c r="E26" s="12">
        <f>D26*$B26</f>
        <v>0.89999999999999991</v>
      </c>
      <c r="F26" s="44"/>
      <c r="G26" s="13">
        <v>1</v>
      </c>
      <c r="H26" s="45">
        <f>G26*$B26</f>
        <v>0.89999999999999991</v>
      </c>
      <c r="I26" s="98"/>
      <c r="J26" s="12"/>
      <c r="K26" s="12">
        <f>J26*$B26</f>
        <v>0</v>
      </c>
      <c r="L26" s="44"/>
      <c r="M26" s="13">
        <v>1</v>
      </c>
      <c r="N26" s="45">
        <f>M26*$B26</f>
        <v>0.89999999999999991</v>
      </c>
      <c r="O26" s="45"/>
      <c r="P26" s="12">
        <v>1</v>
      </c>
      <c r="Q26" s="12">
        <f>P26*$B26</f>
        <v>0.89999999999999991</v>
      </c>
      <c r="R26" s="44"/>
      <c r="S26" s="13"/>
      <c r="T26" s="13">
        <f>S26*$B26</f>
        <v>0</v>
      </c>
      <c r="U26" s="45"/>
      <c r="V26" s="12"/>
      <c r="W26" s="12">
        <f>V26*$B26</f>
        <v>0</v>
      </c>
      <c r="X26" s="44"/>
      <c r="Y26" s="13">
        <v>2</v>
      </c>
      <c r="Z26" s="13">
        <f>Y26*$B26</f>
        <v>1.7999999999999998</v>
      </c>
      <c r="AA26" s="45"/>
      <c r="AB26" s="12">
        <v>1</v>
      </c>
      <c r="AC26" s="12">
        <f>AB26*$B26</f>
        <v>0.89999999999999991</v>
      </c>
      <c r="AD26" s="44"/>
      <c r="AE26" s="13">
        <v>1</v>
      </c>
      <c r="AF26" s="13">
        <f>AE26*$B26</f>
        <v>0.89999999999999991</v>
      </c>
      <c r="AG26" s="45"/>
      <c r="AH26" s="12">
        <v>3</v>
      </c>
      <c r="AI26" s="12">
        <f>AH26*$B26</f>
        <v>2.6999999999999997</v>
      </c>
      <c r="AJ26" s="44"/>
      <c r="AK26" s="13"/>
      <c r="AL26" s="13">
        <f>AK26*$B26</f>
        <v>0</v>
      </c>
      <c r="AM26" s="45"/>
      <c r="AN26" s="12">
        <v>1</v>
      </c>
      <c r="AO26" s="12">
        <f>AN26*$B26</f>
        <v>0.89999999999999991</v>
      </c>
      <c r="AP26" s="44"/>
      <c r="AQ26" s="13">
        <v>1</v>
      </c>
      <c r="AR26" s="13">
        <f>AQ26*$B26</f>
        <v>0.89999999999999991</v>
      </c>
      <c r="AS26" s="45"/>
      <c r="AT26" s="12">
        <v>1</v>
      </c>
      <c r="AU26" s="12">
        <f>AT26*$B26</f>
        <v>0.89999999999999991</v>
      </c>
      <c r="AV26" s="44"/>
      <c r="AW26" s="13"/>
      <c r="AX26" s="13">
        <f>AW26*$B26</f>
        <v>0</v>
      </c>
      <c r="AY26" s="45"/>
      <c r="AZ26" s="12">
        <v>2</v>
      </c>
      <c r="BA26" s="12">
        <f>AZ26*$B$25</f>
        <v>1.2000000000000002</v>
      </c>
      <c r="BB26" s="44"/>
      <c r="BC26" s="13"/>
      <c r="BD26" s="13">
        <f>BC26*$B26</f>
        <v>0</v>
      </c>
      <c r="BE26" s="45"/>
      <c r="BF26" s="12"/>
      <c r="BG26" s="12">
        <f>BF26*$B26</f>
        <v>0</v>
      </c>
      <c r="BH26" s="44"/>
      <c r="BI26" s="13"/>
      <c r="BJ26" s="13">
        <f>BI26*$B26</f>
        <v>0</v>
      </c>
      <c r="BK26" s="45"/>
    </row>
    <row r="27" spans="1:63" ht="15.75" customHeight="1">
      <c r="A27" s="40" t="s">
        <v>47</v>
      </c>
      <c r="B27" s="10">
        <f>+$B$24*0.1</f>
        <v>0.15000000000000002</v>
      </c>
      <c r="C27" s="43" t="s">
        <v>44</v>
      </c>
      <c r="D27" s="12"/>
      <c r="E27" s="12">
        <f>D27*$B27</f>
        <v>0</v>
      </c>
      <c r="F27" s="44"/>
      <c r="G27" s="13"/>
      <c r="H27" s="45">
        <f>G27*$B27</f>
        <v>0</v>
      </c>
      <c r="I27" s="45"/>
      <c r="J27" s="12"/>
      <c r="K27" s="12">
        <f>J27*$B27</f>
        <v>0</v>
      </c>
      <c r="L27" s="44"/>
      <c r="M27" s="13"/>
      <c r="N27" s="45">
        <f>M27*$B27</f>
        <v>0</v>
      </c>
      <c r="O27" s="45"/>
      <c r="P27" s="12"/>
      <c r="Q27" s="12">
        <f>P27*$B27</f>
        <v>0</v>
      </c>
      <c r="R27" s="44"/>
      <c r="S27" s="13"/>
      <c r="T27" s="13">
        <f>S27*$B27</f>
        <v>0</v>
      </c>
      <c r="U27" s="45"/>
      <c r="V27" s="12"/>
      <c r="W27" s="12">
        <f>V27*$B27</f>
        <v>0</v>
      </c>
      <c r="X27" s="44"/>
      <c r="Y27" s="13"/>
      <c r="Z27" s="13">
        <f>Y27*$B27</f>
        <v>0</v>
      </c>
      <c r="AA27" s="45"/>
      <c r="AB27" s="12"/>
      <c r="AC27" s="12">
        <f>AB27*$B27</f>
        <v>0</v>
      </c>
      <c r="AD27" s="44"/>
      <c r="AE27" s="13"/>
      <c r="AF27" s="13">
        <f>AE27*$B27</f>
        <v>0</v>
      </c>
      <c r="AG27" s="45"/>
      <c r="AH27" s="12"/>
      <c r="AI27" s="12">
        <f>AH27*$B27</f>
        <v>0</v>
      </c>
      <c r="AJ27" s="44"/>
      <c r="AK27" s="13">
        <v>1</v>
      </c>
      <c r="AL27" s="13">
        <f>AK27*$B27</f>
        <v>0.15000000000000002</v>
      </c>
      <c r="AM27" s="45"/>
      <c r="AN27" s="12"/>
      <c r="AO27" s="12">
        <f>AN27*$B27</f>
        <v>0</v>
      </c>
      <c r="AP27" s="44"/>
      <c r="AQ27" s="13"/>
      <c r="AR27" s="13">
        <f>AQ27*$B27</f>
        <v>0</v>
      </c>
      <c r="AS27" s="45"/>
      <c r="AT27" s="12"/>
      <c r="AU27" s="12">
        <f>AT27*$B27</f>
        <v>0</v>
      </c>
      <c r="AV27" s="44"/>
      <c r="AW27" s="13"/>
      <c r="AX27" s="13">
        <f>AW27*$B27</f>
        <v>0</v>
      </c>
      <c r="AY27" s="45"/>
      <c r="AZ27" s="12"/>
      <c r="BA27" s="12">
        <f>AZ27*$B$27</f>
        <v>0</v>
      </c>
      <c r="BB27" s="44"/>
      <c r="BC27" s="13"/>
      <c r="BD27" s="13">
        <f>BC27*$B27</f>
        <v>0</v>
      </c>
      <c r="BE27" s="45"/>
      <c r="BF27" s="12"/>
      <c r="BG27" s="12">
        <f>BF27*$B27</f>
        <v>0</v>
      </c>
      <c r="BH27" s="44"/>
      <c r="BI27" s="13"/>
      <c r="BJ27" s="13">
        <f>BI27*$B27</f>
        <v>0</v>
      </c>
      <c r="BK27" s="45"/>
    </row>
    <row r="28" spans="1:63" ht="15.75" customHeight="1">
      <c r="A28" s="102" t="s">
        <v>48</v>
      </c>
      <c r="B28" s="10">
        <f>+$B$24*0.3</f>
        <v>0.44999999999999996</v>
      </c>
      <c r="C28" s="43" t="s">
        <v>46</v>
      </c>
      <c r="D28" s="12"/>
      <c r="E28" s="12">
        <f>D28*$B28</f>
        <v>0</v>
      </c>
      <c r="F28" s="44"/>
      <c r="G28" s="13">
        <v>1</v>
      </c>
      <c r="H28" s="45">
        <f>G28*$B28</f>
        <v>0.44999999999999996</v>
      </c>
      <c r="I28" s="45"/>
      <c r="J28" s="12"/>
      <c r="K28" s="12">
        <f>J28*$B28</f>
        <v>0</v>
      </c>
      <c r="L28" s="44"/>
      <c r="M28" s="13"/>
      <c r="N28" s="45">
        <f>M28*$B28</f>
        <v>0</v>
      </c>
      <c r="O28" s="45"/>
      <c r="P28" s="12"/>
      <c r="Q28" s="12">
        <f>P28*$B28</f>
        <v>0</v>
      </c>
      <c r="R28" s="44"/>
      <c r="S28" s="13"/>
      <c r="T28" s="13">
        <f>S28*$B28</f>
        <v>0</v>
      </c>
      <c r="U28" s="45"/>
      <c r="V28" s="12"/>
      <c r="W28" s="12">
        <f>V28*$B28</f>
        <v>0</v>
      </c>
      <c r="X28" s="44"/>
      <c r="Y28" s="13"/>
      <c r="Z28" s="13">
        <f>Y28*$B28</f>
        <v>0</v>
      </c>
      <c r="AA28" s="45"/>
      <c r="AB28" s="12"/>
      <c r="AC28" s="12">
        <f>AB28*$B28</f>
        <v>0</v>
      </c>
      <c r="AD28" s="44"/>
      <c r="AE28" s="13"/>
      <c r="AF28" s="13">
        <f>AE28*$B28</f>
        <v>0</v>
      </c>
      <c r="AG28" s="45"/>
      <c r="AH28" s="12"/>
      <c r="AI28" s="12">
        <f>AH28*$B28</f>
        <v>0</v>
      </c>
      <c r="AJ28" s="44"/>
      <c r="AK28" s="13">
        <v>1</v>
      </c>
      <c r="AL28" s="13">
        <f>AK28*$B28</f>
        <v>0.44999999999999996</v>
      </c>
      <c r="AM28" s="45"/>
      <c r="AN28" s="12"/>
      <c r="AO28" s="12">
        <f>AN28*$B28</f>
        <v>0</v>
      </c>
      <c r="AP28" s="44"/>
      <c r="AQ28" s="13"/>
      <c r="AR28" s="13">
        <f>AQ28*$B28</f>
        <v>0</v>
      </c>
      <c r="AS28" s="45"/>
      <c r="AT28" s="12"/>
      <c r="AU28" s="12">
        <f>AT28*$B28</f>
        <v>0</v>
      </c>
      <c r="AV28" s="44"/>
      <c r="AW28" s="13"/>
      <c r="AX28" s="13">
        <f>AW28*$B28</f>
        <v>0</v>
      </c>
      <c r="AY28" s="45"/>
      <c r="AZ28" s="12"/>
      <c r="BA28" s="12">
        <f>AZ28*$B$25</f>
        <v>0</v>
      </c>
      <c r="BB28" s="44"/>
      <c r="BC28" s="13"/>
      <c r="BD28" s="13">
        <f>BC28*$B28</f>
        <v>0</v>
      </c>
      <c r="BE28" s="45"/>
      <c r="BF28" s="12"/>
      <c r="BG28" s="12">
        <f>BF28*$B28</f>
        <v>0</v>
      </c>
      <c r="BH28" s="44"/>
      <c r="BI28" s="13"/>
      <c r="BJ28" s="13">
        <f>BI28*$B28</f>
        <v>0</v>
      </c>
      <c r="BK28" s="45"/>
    </row>
    <row r="29" spans="1:63" ht="15.75" customHeight="1">
      <c r="A29" s="21"/>
      <c r="B29" s="22" t="s">
        <v>27</v>
      </c>
      <c r="C29" s="23"/>
      <c r="D29" s="24"/>
      <c r="E29" s="24">
        <f>MIN(SUM(E25:E28),$B24)</f>
        <v>1.5</v>
      </c>
      <c r="F29" s="24"/>
      <c r="G29" s="24"/>
      <c r="H29" s="24">
        <f>MIN(SUM(H25:H28),$B24)</f>
        <v>1.5</v>
      </c>
      <c r="I29" s="24"/>
      <c r="J29" s="24"/>
      <c r="K29" s="24">
        <f>MIN(SUM(K25:K28),$B24)</f>
        <v>0.60000000000000009</v>
      </c>
      <c r="L29" s="24"/>
      <c r="M29" s="24"/>
      <c r="N29" s="24">
        <f>MIN(SUM(N25:N28),$B24)</f>
        <v>1.5</v>
      </c>
      <c r="O29" s="24"/>
      <c r="P29" s="24"/>
      <c r="Q29" s="24">
        <f>MIN(SUM(Q25:Q28),$B24)</f>
        <v>1.5</v>
      </c>
      <c r="R29" s="24"/>
      <c r="S29" s="24"/>
      <c r="T29" s="24">
        <f>MIN(SUM(T25:T28),$B24)</f>
        <v>0.60000000000000009</v>
      </c>
      <c r="U29" s="24"/>
      <c r="V29" s="24"/>
      <c r="W29" s="24">
        <f>MIN(SUM(W25:W28),$B24)</f>
        <v>0</v>
      </c>
      <c r="X29" s="24"/>
      <c r="Y29" s="24"/>
      <c r="Z29" s="24">
        <f>MIN(SUM(Z25:Z28),$B24)</f>
        <v>1.5</v>
      </c>
      <c r="AA29" s="24"/>
      <c r="AB29" s="24"/>
      <c r="AC29" s="24">
        <f>MIN(SUM(AC25:AC28),$B24)</f>
        <v>1.5</v>
      </c>
      <c r="AD29" s="24"/>
      <c r="AE29" s="24"/>
      <c r="AF29" s="24">
        <f>MIN(SUM(AF25:AF28),$B24)</f>
        <v>1.5</v>
      </c>
      <c r="AG29" s="24"/>
      <c r="AH29" s="24"/>
      <c r="AI29" s="24">
        <f>MIN(SUM(AI25:AI28),$B24)</f>
        <v>1.5</v>
      </c>
      <c r="AJ29" s="24"/>
      <c r="AK29" s="24"/>
      <c r="AL29" s="24">
        <f>MIN(SUM(AL25:AL28),$B24)</f>
        <v>0.6</v>
      </c>
      <c r="AM29" s="24"/>
      <c r="AN29" s="24"/>
      <c r="AO29" s="24">
        <f>MIN(SUM(AO25:AO28),$B24)</f>
        <v>1.5</v>
      </c>
      <c r="AP29" s="24"/>
      <c r="AQ29" s="24"/>
      <c r="AR29" s="24">
        <f>MIN(SUM(AR25:AR28),$B24)</f>
        <v>1.5</v>
      </c>
      <c r="AS29" s="24"/>
      <c r="AT29" s="24"/>
      <c r="AU29" s="24">
        <f>MIN(SUM(AU25:AU28),$B24)</f>
        <v>1.5</v>
      </c>
      <c r="AV29" s="24"/>
      <c r="AW29" s="24"/>
      <c r="AX29" s="24">
        <f>MIN(SUM(AX25:AX28),$B24)</f>
        <v>0.60000000000000009</v>
      </c>
      <c r="AY29" s="24"/>
      <c r="AZ29" s="24"/>
      <c r="BA29" s="24">
        <f>MIN(SUM(BA25:BA28),$B24)</f>
        <v>1.5</v>
      </c>
      <c r="BB29" s="24"/>
      <c r="BC29" s="24"/>
      <c r="BD29" s="24">
        <f>MIN(SUM(BD25:BD28),$B24)</f>
        <v>0</v>
      </c>
      <c r="BE29" s="24"/>
      <c r="BF29" s="24"/>
      <c r="BG29" s="24">
        <f>MIN(SUM(BG25:BG28),$B24)</f>
        <v>0</v>
      </c>
      <c r="BH29" s="24"/>
      <c r="BI29" s="24"/>
      <c r="BJ29" s="24">
        <f>MIN(SUM(BJ25:BJ28),$B24)</f>
        <v>0</v>
      </c>
      <c r="BK29" s="24"/>
    </row>
    <row r="30" spans="1:63" ht="15.75">
      <c r="A30" s="26" t="s">
        <v>49</v>
      </c>
      <c r="B30" s="41">
        <v>0.5</v>
      </c>
      <c r="C30" s="6"/>
      <c r="D30" s="27"/>
      <c r="E30" s="27"/>
      <c r="F30" s="27"/>
      <c r="G30" s="28"/>
      <c r="H30" s="28"/>
      <c r="I30" s="28"/>
      <c r="J30" s="27"/>
      <c r="K30" s="27"/>
      <c r="L30" s="27"/>
      <c r="M30" s="28"/>
      <c r="N30" s="28"/>
      <c r="O30" s="28"/>
      <c r="P30" s="27"/>
      <c r="Q30" s="27"/>
      <c r="R30" s="27"/>
      <c r="S30" s="28"/>
      <c r="T30" s="28"/>
      <c r="U30" s="28"/>
      <c r="V30" s="27"/>
      <c r="W30" s="27"/>
      <c r="X30" s="27"/>
      <c r="Y30" s="28"/>
      <c r="Z30" s="28"/>
      <c r="AA30" s="28"/>
      <c r="AB30" s="27"/>
      <c r="AC30" s="27"/>
      <c r="AD30" s="27"/>
      <c r="AE30" s="28"/>
      <c r="AF30" s="28"/>
      <c r="AG30" s="28"/>
      <c r="AH30" s="27"/>
      <c r="AI30" s="27"/>
      <c r="AJ30" s="27"/>
      <c r="AK30" s="28"/>
      <c r="AL30" s="28"/>
      <c r="AM30" s="28"/>
      <c r="AN30" s="27"/>
      <c r="AO30" s="27"/>
      <c r="AP30" s="27"/>
      <c r="AQ30" s="28"/>
      <c r="AR30" s="28"/>
      <c r="AS30" s="28"/>
      <c r="AT30" s="27"/>
      <c r="AU30" s="27"/>
      <c r="AV30" s="27"/>
      <c r="AW30" s="28"/>
      <c r="AX30" s="28"/>
      <c r="AY30" s="28"/>
      <c r="AZ30" s="27"/>
      <c r="BA30" s="27"/>
      <c r="BB30" s="27"/>
      <c r="BC30" s="28"/>
      <c r="BD30" s="28"/>
      <c r="BE30" s="28"/>
      <c r="BF30" s="27"/>
      <c r="BG30" s="27"/>
      <c r="BH30" s="27"/>
      <c r="BI30" s="28"/>
      <c r="BJ30" s="28"/>
      <c r="BK30" s="28"/>
    </row>
    <row r="31" spans="1:63" ht="15.75" customHeight="1">
      <c r="A31" s="14" t="s">
        <v>50</v>
      </c>
      <c r="B31" s="46">
        <f>B30</f>
        <v>0.5</v>
      </c>
      <c r="C31" s="16" t="s">
        <v>51</v>
      </c>
      <c r="D31" s="12">
        <v>1</v>
      </c>
      <c r="E31" s="12">
        <f>$B$31*D31</f>
        <v>0.5</v>
      </c>
      <c r="F31" s="47"/>
      <c r="G31" s="13"/>
      <c r="H31" s="13">
        <f>$B$31*G31</f>
        <v>0</v>
      </c>
      <c r="I31" s="48"/>
      <c r="J31" s="12"/>
      <c r="K31" s="12">
        <f>$B$31*J31</f>
        <v>0</v>
      </c>
      <c r="L31" s="47"/>
      <c r="M31" s="13"/>
      <c r="N31" s="13">
        <f>$B$31*M31</f>
        <v>0</v>
      </c>
      <c r="O31" s="48"/>
      <c r="P31" s="12">
        <v>1</v>
      </c>
      <c r="Q31" s="12">
        <f>$B$31*P31</f>
        <v>0.5</v>
      </c>
      <c r="R31" s="47"/>
      <c r="S31" s="13"/>
      <c r="T31" s="13">
        <f>$B$31*S31</f>
        <v>0</v>
      </c>
      <c r="U31" s="48"/>
      <c r="V31" s="12"/>
      <c r="W31" s="12">
        <f>$B$31*V31</f>
        <v>0</v>
      </c>
      <c r="X31" s="47"/>
      <c r="Y31" s="13"/>
      <c r="Z31" s="13">
        <f>$B$31*Y31</f>
        <v>0</v>
      </c>
      <c r="AA31" s="48"/>
      <c r="AB31" s="12"/>
      <c r="AC31" s="12">
        <f>$B$31*AB31</f>
        <v>0</v>
      </c>
      <c r="AD31" s="47"/>
      <c r="AE31" s="13"/>
      <c r="AF31" s="13">
        <f>$B$31*AE31</f>
        <v>0</v>
      </c>
      <c r="AG31" s="48"/>
      <c r="AH31" s="12"/>
      <c r="AI31" s="12">
        <f>$B$31*AH31</f>
        <v>0</v>
      </c>
      <c r="AJ31" s="47"/>
      <c r="AK31" s="13"/>
      <c r="AL31" s="13">
        <f>$B$31*AK31</f>
        <v>0</v>
      </c>
      <c r="AM31" s="48"/>
      <c r="AN31" s="12"/>
      <c r="AO31" s="12">
        <f>$B$31*AN31</f>
        <v>0</v>
      </c>
      <c r="AP31" s="47"/>
      <c r="AQ31" s="13"/>
      <c r="AR31" s="13">
        <f>$B$31*AQ31</f>
        <v>0</v>
      </c>
      <c r="AS31" s="48"/>
      <c r="AT31" s="12"/>
      <c r="AU31" s="12">
        <f>$B$31*AT31</f>
        <v>0</v>
      </c>
      <c r="AV31" s="47"/>
      <c r="AW31" s="13"/>
      <c r="AX31" s="13">
        <f>$B$31*AW31</f>
        <v>0</v>
      </c>
      <c r="AY31" s="48"/>
      <c r="AZ31" s="12"/>
      <c r="BA31" s="12">
        <f>$B$31*AZ31</f>
        <v>0</v>
      </c>
      <c r="BB31" s="47"/>
      <c r="BC31" s="13"/>
      <c r="BD31" s="13">
        <f>$B$31*BC31</f>
        <v>0</v>
      </c>
      <c r="BE31" s="48"/>
      <c r="BF31" s="12"/>
      <c r="BG31" s="12">
        <f>$B$31*BF31</f>
        <v>0</v>
      </c>
      <c r="BH31" s="47"/>
      <c r="BI31" s="13"/>
      <c r="BJ31" s="13">
        <f>$B$31*BI31</f>
        <v>0</v>
      </c>
      <c r="BK31" s="48"/>
    </row>
    <row r="32" spans="1:63" ht="15.75" customHeight="1">
      <c r="A32" s="37"/>
      <c r="B32" s="23" t="s">
        <v>27</v>
      </c>
      <c r="C32" s="23"/>
      <c r="D32" s="24"/>
      <c r="E32" s="24">
        <f>E31</f>
        <v>0.5</v>
      </c>
      <c r="F32" s="24"/>
      <c r="G32" s="24"/>
      <c r="H32" s="24">
        <f>H31</f>
        <v>0</v>
      </c>
      <c r="I32" s="24"/>
      <c r="J32" s="24"/>
      <c r="K32" s="24">
        <f>K31</f>
        <v>0</v>
      </c>
      <c r="L32" s="24"/>
      <c r="M32" s="24"/>
      <c r="N32" s="24">
        <f>N31</f>
        <v>0</v>
      </c>
      <c r="O32" s="24"/>
      <c r="P32" s="24"/>
      <c r="Q32" s="24">
        <f>Q31</f>
        <v>0.5</v>
      </c>
      <c r="R32" s="24"/>
      <c r="S32" s="24"/>
      <c r="T32" s="24">
        <f>T31</f>
        <v>0</v>
      </c>
      <c r="U32" s="24"/>
      <c r="V32" s="24"/>
      <c r="W32" s="24">
        <f>W31</f>
        <v>0</v>
      </c>
      <c r="X32" s="24"/>
      <c r="Y32" s="24"/>
      <c r="Z32" s="24">
        <f>Z31</f>
        <v>0</v>
      </c>
      <c r="AA32" s="24"/>
      <c r="AB32" s="24"/>
      <c r="AC32" s="24">
        <f>AC31</f>
        <v>0</v>
      </c>
      <c r="AD32" s="24"/>
      <c r="AE32" s="24"/>
      <c r="AF32" s="24">
        <f>AF31</f>
        <v>0</v>
      </c>
      <c r="AG32" s="24"/>
      <c r="AH32" s="24"/>
      <c r="AI32" s="24">
        <f>AI31</f>
        <v>0</v>
      </c>
      <c r="AJ32" s="24"/>
      <c r="AK32" s="24"/>
      <c r="AL32" s="24">
        <f>AL31</f>
        <v>0</v>
      </c>
      <c r="AM32" s="24"/>
      <c r="AN32" s="24"/>
      <c r="AO32" s="24">
        <f>AO31</f>
        <v>0</v>
      </c>
      <c r="AP32" s="24"/>
      <c r="AQ32" s="24"/>
      <c r="AR32" s="24">
        <f>AR31</f>
        <v>0</v>
      </c>
      <c r="AS32" s="24"/>
      <c r="AT32" s="24"/>
      <c r="AU32" s="24">
        <f>AU31</f>
        <v>0</v>
      </c>
      <c r="AV32" s="24"/>
      <c r="AW32" s="24"/>
      <c r="AX32" s="24">
        <f>AX31</f>
        <v>0</v>
      </c>
      <c r="AY32" s="24"/>
      <c r="AZ32" s="24"/>
      <c r="BA32" s="24">
        <f>BA31</f>
        <v>0</v>
      </c>
      <c r="BB32" s="24"/>
      <c r="BC32" s="24"/>
      <c r="BD32" s="24">
        <f>BD31</f>
        <v>0</v>
      </c>
      <c r="BE32" s="24"/>
      <c r="BF32" s="24"/>
      <c r="BG32" s="24">
        <f>BG31</f>
        <v>0</v>
      </c>
      <c r="BH32" s="24"/>
      <c r="BI32" s="24"/>
      <c r="BJ32" s="24">
        <f>BJ31</f>
        <v>0</v>
      </c>
      <c r="BK32" s="24"/>
    </row>
    <row r="34" spans="1:62" ht="13.5" customHeight="1">
      <c r="A34" s="1"/>
      <c r="B34" s="2"/>
      <c r="C34" s="2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F34" s="49"/>
      <c r="BG34" s="49"/>
      <c r="BH34" s="49"/>
    </row>
    <row r="35" spans="1:62" ht="16.5" customHeight="1">
      <c r="A35" s="1"/>
      <c r="B35" s="50" t="s">
        <v>27</v>
      </c>
      <c r="C35" s="50"/>
      <c r="D35" s="1"/>
      <c r="E35" s="51">
        <f>E32+E29+E23+E11+E6+E15</f>
        <v>2</v>
      </c>
      <c r="G35" s="1"/>
      <c r="H35" s="51">
        <f>H32+H29+H23+H11+H6+H15</f>
        <v>4</v>
      </c>
      <c r="J35" s="1"/>
      <c r="K35" s="51">
        <f>K32+K29+K23+K11+K6+K15</f>
        <v>0.60000000000000009</v>
      </c>
      <c r="M35" s="1"/>
      <c r="N35" s="51">
        <f>N32+N29+N23+N11+N6+N15</f>
        <v>3.5</v>
      </c>
      <c r="P35" s="1"/>
      <c r="Q35" s="51">
        <f>Q32+Q29+Q23+Q11+Q6+Q15</f>
        <v>4.3499999999999996</v>
      </c>
      <c r="T35" s="51">
        <f>T32+T29+T23+T11+T6+T15</f>
        <v>1.2846575342465754</v>
      </c>
      <c r="W35" s="51">
        <f>W32+W29+W23+W11+W6+W15</f>
        <v>0</v>
      </c>
      <c r="Z35" s="51">
        <f>Z32+Z29+Z23+Z11+Z6+Z15</f>
        <v>2.74</v>
      </c>
      <c r="AC35" s="51">
        <f>AC32+AC29+AC23+AC11+AC6+AC15</f>
        <v>3.4522222222222219</v>
      </c>
      <c r="AF35" s="51">
        <f>AF32+AF29+AF23+AF11+AF6+AF15</f>
        <v>3.0083333333333333</v>
      </c>
      <c r="AI35" s="51">
        <f>AI32+AI29+AI23+AI11+AI6+AI15</f>
        <v>2.9255555555555555</v>
      </c>
      <c r="AL35" s="51">
        <f>AL32+AL29+AL23+AL11+AL6+AL15</f>
        <v>1.6</v>
      </c>
      <c r="AO35" s="51">
        <f>AO32+AO29+AO23+AO11+AO6+AO15</f>
        <v>1.9343835616438356</v>
      </c>
      <c r="AQ35" s="1"/>
      <c r="AR35" s="51">
        <f>AR32+AR29+AR23+AR11+AR6+AR15</f>
        <v>2.5</v>
      </c>
      <c r="AT35" s="1"/>
      <c r="AU35" s="51">
        <f>AU32+AU29+AU23+AU11+AU6+AU15</f>
        <v>1.5</v>
      </c>
      <c r="AW35" s="1"/>
      <c r="AX35" s="51">
        <f>AX32+AX29+AX23+AX11+AX6+AX15</f>
        <v>0.84903846153846163</v>
      </c>
      <c r="AZ35" s="1"/>
      <c r="BA35" s="51">
        <f>BA32+BA29+BA23+BA11+BA6+BA15</f>
        <v>2.3865384615384615</v>
      </c>
      <c r="BD35" s="51">
        <f>BD32+BD29+BD23+BD11+BD6+BD15</f>
        <v>0</v>
      </c>
      <c r="BF35" s="1"/>
      <c r="BG35" s="51">
        <f>BG32+BG29+BG23+BG11+BG6+BG15</f>
        <v>0</v>
      </c>
      <c r="BJ35" s="51">
        <f>BJ32+BJ29+BJ23+BJ11+BJ6+BJ15</f>
        <v>0</v>
      </c>
    </row>
    <row r="36" spans="1:62">
      <c r="A36" s="1"/>
      <c r="B36" s="52">
        <f>SUM(B30,B24,B16,B12,B7,B2)</f>
        <v>10</v>
      </c>
      <c r="C36" s="5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F36" s="1"/>
      <c r="BG36" s="1"/>
      <c r="BH36" s="1"/>
    </row>
    <row r="37" spans="1:62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62">
      <c r="A38" s="1"/>
      <c r="B38" s="2"/>
      <c r="C38" s="2"/>
      <c r="D38" s="1"/>
      <c r="F38" s="1"/>
      <c r="G38" s="1"/>
      <c r="I38" s="1"/>
      <c r="J38" s="1"/>
      <c r="L38" s="1"/>
      <c r="M38" s="1"/>
      <c r="O38" s="1"/>
      <c r="P38" s="1"/>
      <c r="R38" s="1"/>
    </row>
    <row r="39" spans="1:62">
      <c r="A39" s="1"/>
      <c r="B39" s="2"/>
      <c r="C39" s="2"/>
      <c r="D39" s="1"/>
      <c r="F39" s="1"/>
      <c r="G39" s="1"/>
      <c r="I39" s="1"/>
      <c r="J39" s="1"/>
      <c r="L39" s="1"/>
      <c r="M39" s="1"/>
      <c r="O39" s="1"/>
      <c r="P39" s="1"/>
      <c r="R39" s="1"/>
    </row>
    <row r="40" spans="1:62">
      <c r="A40" s="1"/>
      <c r="B40" s="2"/>
      <c r="C40" s="2"/>
      <c r="D40" s="1"/>
      <c r="F40" s="1"/>
      <c r="G40" s="1"/>
      <c r="I40" s="1"/>
      <c r="J40" s="1"/>
      <c r="L40" s="1"/>
      <c r="M40" s="1"/>
      <c r="O40" s="1"/>
      <c r="P40" s="1"/>
      <c r="R40" s="1"/>
    </row>
    <row r="41" spans="1:62">
      <c r="A41" s="1"/>
      <c r="B41" s="2"/>
      <c r="C41" s="2"/>
      <c r="D41" s="1"/>
      <c r="F41" s="1"/>
      <c r="G41" s="1"/>
      <c r="I41" s="1"/>
      <c r="J41" s="1"/>
      <c r="L41" s="1"/>
      <c r="M41" s="1"/>
      <c r="O41" s="1"/>
      <c r="P41" s="1"/>
      <c r="R41" s="1"/>
    </row>
    <row r="42" spans="1:62">
      <c r="A42" s="1"/>
      <c r="B42" s="2"/>
      <c r="C42" s="2"/>
      <c r="D42" s="1"/>
      <c r="F42" s="1"/>
      <c r="G42" s="1"/>
      <c r="I42" s="1"/>
      <c r="J42" s="1"/>
      <c r="L42" s="1"/>
      <c r="M42" s="1"/>
      <c r="O42" s="1"/>
      <c r="P42" s="1"/>
      <c r="R42" s="1"/>
    </row>
    <row r="43" spans="1:62">
      <c r="A43" s="1"/>
      <c r="B43" s="2"/>
      <c r="C43" s="2"/>
      <c r="D43" s="1"/>
      <c r="F43" s="1"/>
      <c r="G43" s="1"/>
      <c r="I43" s="1"/>
      <c r="J43" s="1"/>
      <c r="L43" s="1"/>
      <c r="M43" s="1"/>
      <c r="O43" s="1"/>
      <c r="P43" s="1"/>
      <c r="R43" s="1"/>
    </row>
    <row r="44" spans="1:62">
      <c r="A44" s="1"/>
      <c r="B44" s="2"/>
      <c r="C44" s="2"/>
      <c r="D44" s="1"/>
      <c r="F44" s="1"/>
      <c r="G44" s="1"/>
      <c r="I44" s="1"/>
      <c r="J44" s="1"/>
      <c r="L44" s="1"/>
      <c r="M44" s="1"/>
      <c r="O44" s="1"/>
      <c r="P44" s="1"/>
      <c r="R44" s="1"/>
    </row>
    <row r="45" spans="1:62">
      <c r="A45" s="1"/>
      <c r="B45" s="2"/>
      <c r="C45" s="2"/>
      <c r="D45" s="1"/>
      <c r="F45" s="1"/>
      <c r="G45" s="1"/>
      <c r="I45" s="1"/>
      <c r="J45" s="1"/>
      <c r="L45" s="1"/>
      <c r="M45" s="1"/>
      <c r="O45" s="1"/>
      <c r="P45" s="1"/>
      <c r="R45" s="1"/>
    </row>
    <row r="46" spans="1:62">
      <c r="A46" s="1"/>
      <c r="B46" s="2"/>
      <c r="C46" s="2"/>
      <c r="D46" s="1"/>
      <c r="F46" s="1"/>
      <c r="G46" s="1"/>
      <c r="I46" s="1"/>
      <c r="J46" s="1"/>
      <c r="L46" s="1"/>
      <c r="M46" s="1"/>
      <c r="O46" s="1"/>
      <c r="P46" s="1"/>
      <c r="R46" s="1"/>
    </row>
    <row r="47" spans="1:62">
      <c r="A47" s="1"/>
      <c r="B47" s="2"/>
      <c r="C47" s="2"/>
      <c r="D47" s="1"/>
      <c r="F47" s="1"/>
      <c r="G47" s="1"/>
      <c r="I47" s="1"/>
      <c r="J47" s="1"/>
      <c r="L47" s="1"/>
      <c r="M47" s="1"/>
      <c r="O47" s="1"/>
      <c r="P47" s="1"/>
      <c r="R47" s="1"/>
    </row>
    <row r="48" spans="1:62">
      <c r="A48" s="1"/>
      <c r="B48" s="2"/>
      <c r="C48" s="2"/>
      <c r="D48" s="1"/>
      <c r="F48" s="1"/>
      <c r="G48" s="1"/>
      <c r="I48" s="1"/>
      <c r="J48" s="1"/>
      <c r="L48" s="1"/>
      <c r="M48" s="1"/>
      <c r="O48" s="1"/>
      <c r="P48" s="1"/>
      <c r="R48" s="1"/>
    </row>
    <row r="49" spans="1:18">
      <c r="A49" s="1"/>
      <c r="B49" s="2"/>
      <c r="C49" s="2"/>
      <c r="D49" s="1"/>
      <c r="F49" s="1"/>
      <c r="G49" s="1"/>
      <c r="I49" s="1"/>
      <c r="J49" s="1"/>
      <c r="L49" s="1"/>
      <c r="M49" s="1"/>
      <c r="O49" s="1"/>
      <c r="P49" s="1"/>
      <c r="R49" s="1"/>
    </row>
    <row r="50" spans="1:18">
      <c r="A50" s="1"/>
      <c r="B50" s="2"/>
      <c r="C50" s="2"/>
      <c r="D50" s="1"/>
      <c r="F50" s="1"/>
      <c r="G50" s="1"/>
      <c r="I50" s="1"/>
      <c r="J50" s="1"/>
      <c r="L50" s="1"/>
      <c r="M50" s="1"/>
      <c r="O50" s="1"/>
      <c r="P50" s="1"/>
      <c r="R50" s="1"/>
    </row>
    <row r="51" spans="1:18">
      <c r="A51" s="1"/>
      <c r="B51" s="2"/>
      <c r="C51" s="2"/>
      <c r="D51" s="1"/>
      <c r="F51" s="1"/>
      <c r="G51" s="1"/>
      <c r="I51" s="1"/>
      <c r="J51" s="1"/>
      <c r="L51" s="1"/>
      <c r="M51" s="1"/>
      <c r="O51" s="1"/>
      <c r="P51" s="1"/>
      <c r="R51" s="1"/>
    </row>
    <row r="52" spans="1:18">
      <c r="A52" s="1"/>
      <c r="B52" s="2"/>
      <c r="C52" s="2"/>
      <c r="D52" s="1"/>
      <c r="F52" s="1"/>
      <c r="G52" s="1"/>
      <c r="I52" s="1"/>
      <c r="J52" s="1"/>
      <c r="L52" s="1"/>
      <c r="M52" s="1"/>
      <c r="O52" s="1"/>
      <c r="P52" s="1"/>
      <c r="R52" s="1"/>
    </row>
    <row r="53" spans="1:18">
      <c r="A53" s="1"/>
      <c r="B53" s="2"/>
      <c r="C53" s="2"/>
      <c r="D53" s="1"/>
      <c r="F53" s="1"/>
      <c r="G53" s="1"/>
      <c r="I53" s="1"/>
      <c r="J53" s="1"/>
      <c r="L53" s="1"/>
      <c r="M53" s="1"/>
      <c r="O53" s="1"/>
      <c r="P53" s="1"/>
      <c r="R53" s="1"/>
    </row>
    <row r="54" spans="1:18">
      <c r="A54" s="1"/>
      <c r="B54" s="2"/>
      <c r="C54" s="2"/>
      <c r="D54" s="1"/>
      <c r="F54" s="1"/>
      <c r="G54" s="1"/>
      <c r="I54" s="1"/>
      <c r="J54" s="1"/>
      <c r="L54" s="1"/>
      <c r="M54" s="1"/>
      <c r="O54" s="1"/>
      <c r="P54" s="1"/>
      <c r="R54" s="1"/>
    </row>
    <row r="55" spans="1:18">
      <c r="A55" s="1"/>
      <c r="B55" s="2"/>
      <c r="C55" s="2"/>
      <c r="D55" s="1"/>
      <c r="F55" s="1"/>
      <c r="G55" s="1"/>
      <c r="I55" s="1"/>
      <c r="J55" s="1"/>
      <c r="L55" s="1"/>
      <c r="M55" s="1"/>
      <c r="O55" s="1"/>
      <c r="P55" s="1"/>
      <c r="R55" s="1"/>
    </row>
    <row r="56" spans="1:18">
      <c r="A56" s="1"/>
      <c r="B56" s="2"/>
      <c r="C56" s="2"/>
      <c r="D56" s="1"/>
      <c r="F56" s="1"/>
      <c r="G56" s="1"/>
      <c r="I56" s="1"/>
      <c r="J56" s="1"/>
      <c r="L56" s="1"/>
      <c r="M56" s="1"/>
      <c r="O56" s="1"/>
      <c r="P56" s="1"/>
      <c r="R56" s="1"/>
    </row>
    <row r="57" spans="1:18">
      <c r="B57" s="2"/>
      <c r="C57" s="2"/>
      <c r="D57" s="1"/>
      <c r="F57" s="1"/>
      <c r="G57" s="1"/>
      <c r="I57" s="1"/>
      <c r="J57" s="1"/>
      <c r="L57" s="1"/>
      <c r="M57" s="1"/>
      <c r="O57" s="1"/>
      <c r="P57" s="1"/>
      <c r="R57" s="1"/>
    </row>
    <row r="58" spans="1:18">
      <c r="A58" s="1"/>
      <c r="B58" s="2"/>
      <c r="C58" s="2"/>
      <c r="D58" s="1"/>
      <c r="F58" s="1"/>
      <c r="G58" s="1"/>
      <c r="I58" s="1"/>
      <c r="J58" s="1"/>
      <c r="L58" s="1"/>
      <c r="M58" s="1"/>
      <c r="O58" s="1"/>
      <c r="P58" s="1"/>
      <c r="R58" s="1"/>
    </row>
    <row r="59" spans="1:18">
      <c r="A59" s="1"/>
      <c r="B59" s="2"/>
      <c r="C59" s="2"/>
      <c r="D59" s="1"/>
      <c r="F59" s="1"/>
      <c r="G59" s="1"/>
      <c r="I59" s="1"/>
      <c r="J59" s="1"/>
      <c r="L59" s="1"/>
      <c r="M59" s="1"/>
      <c r="O59" s="1"/>
      <c r="P59" s="1"/>
      <c r="R59" s="1"/>
    </row>
    <row r="60" spans="1:18">
      <c r="A60" s="1"/>
      <c r="B60" s="2"/>
      <c r="C60" s="2"/>
      <c r="D60" s="1"/>
      <c r="F60" s="1"/>
      <c r="G60" s="1"/>
      <c r="I60" s="1"/>
      <c r="J60" s="1"/>
      <c r="L60" s="1"/>
      <c r="M60" s="1"/>
      <c r="O60" s="1"/>
      <c r="P60" s="1"/>
      <c r="R60" s="1"/>
    </row>
    <row r="61" spans="1:18">
      <c r="A61" s="1"/>
      <c r="B61" s="2"/>
      <c r="C61" s="2"/>
      <c r="D61" s="1"/>
      <c r="F61" s="1"/>
      <c r="G61" s="1"/>
      <c r="I61" s="1"/>
      <c r="J61" s="1"/>
      <c r="L61" s="1"/>
      <c r="M61" s="1"/>
      <c r="O61" s="1"/>
      <c r="P61" s="1"/>
      <c r="R61" s="1"/>
    </row>
    <row r="62" spans="1:18">
      <c r="A62" s="1"/>
      <c r="B62" s="2"/>
      <c r="C62" s="2"/>
      <c r="D62" s="1"/>
      <c r="F62" s="1"/>
      <c r="G62" s="1"/>
      <c r="I62" s="1"/>
      <c r="J62" s="1"/>
      <c r="L62" s="1"/>
      <c r="M62" s="1"/>
      <c r="O62" s="1"/>
      <c r="P62" s="1"/>
      <c r="R62" s="1"/>
    </row>
    <row r="63" spans="1:18">
      <c r="A63" s="1"/>
      <c r="B63" s="2"/>
      <c r="C63" s="2"/>
      <c r="D63" s="1"/>
      <c r="F63" s="1"/>
      <c r="G63" s="1"/>
      <c r="I63" s="1"/>
      <c r="J63" s="1"/>
      <c r="L63" s="1"/>
      <c r="M63" s="1"/>
      <c r="O63" s="1"/>
      <c r="P63" s="1"/>
      <c r="R63" s="1"/>
    </row>
    <row r="64" spans="1:18">
      <c r="A64" s="1"/>
      <c r="B64" s="2"/>
      <c r="C64" s="2"/>
      <c r="D64" s="1"/>
      <c r="F64" s="1"/>
      <c r="G64" s="1"/>
      <c r="I64" s="1"/>
      <c r="J64" s="1"/>
      <c r="L64" s="1"/>
      <c r="M64" s="1"/>
      <c r="O64" s="1"/>
      <c r="P64" s="1"/>
      <c r="R64" s="1"/>
    </row>
    <row r="65" spans="1:18">
      <c r="A65" s="1"/>
      <c r="B65" s="2"/>
      <c r="C65" s="2"/>
      <c r="D65" s="1"/>
      <c r="F65" s="1"/>
      <c r="G65" s="1"/>
      <c r="I65" s="1"/>
      <c r="J65" s="1"/>
      <c r="L65" s="1"/>
      <c r="M65" s="1"/>
      <c r="O65" s="1"/>
      <c r="P65" s="1"/>
      <c r="R65" s="1"/>
    </row>
    <row r="66" spans="1:18">
      <c r="A66" s="1"/>
      <c r="B66" s="2"/>
      <c r="C66" s="2"/>
      <c r="D66" s="1"/>
      <c r="F66" s="1"/>
      <c r="G66" s="1"/>
      <c r="I66" s="1"/>
      <c r="J66" s="1"/>
      <c r="L66" s="1"/>
      <c r="M66" s="1"/>
      <c r="O66" s="1"/>
      <c r="P66" s="1"/>
      <c r="R66" s="1"/>
    </row>
    <row r="67" spans="1:18">
      <c r="A67" s="1"/>
      <c r="B67" s="2"/>
      <c r="C67" s="2"/>
      <c r="D67" s="1"/>
      <c r="F67" s="1"/>
      <c r="G67" s="1"/>
      <c r="I67" s="1"/>
      <c r="J67" s="1"/>
      <c r="L67" s="1"/>
      <c r="M67" s="1"/>
      <c r="O67" s="1"/>
      <c r="P67" s="1"/>
      <c r="R67" s="1"/>
    </row>
    <row r="68" spans="1:18">
      <c r="A68" s="1"/>
      <c r="B68" s="2"/>
      <c r="C68" s="2"/>
      <c r="D68" s="1"/>
      <c r="F68" s="1"/>
      <c r="G68" s="1"/>
      <c r="I68" s="1"/>
      <c r="J68" s="1"/>
      <c r="L68" s="1"/>
      <c r="M68" s="1"/>
      <c r="O68" s="1"/>
      <c r="P68" s="1"/>
      <c r="R68" s="1"/>
    </row>
    <row r="69" spans="1:18">
      <c r="A69" s="1"/>
      <c r="B69" s="2"/>
      <c r="C69" s="2"/>
      <c r="D69" s="1"/>
      <c r="F69" s="1"/>
      <c r="G69" s="1"/>
      <c r="I69" s="1"/>
      <c r="J69" s="1"/>
      <c r="L69" s="1"/>
      <c r="M69" s="1"/>
      <c r="O69" s="1"/>
      <c r="P69" s="1"/>
      <c r="R69" s="1"/>
    </row>
    <row r="70" spans="1:18">
      <c r="A70" s="1"/>
      <c r="B70" s="2"/>
      <c r="C70" s="2"/>
      <c r="D70" s="1"/>
      <c r="F70" s="1"/>
      <c r="G70" s="1"/>
      <c r="I70" s="1"/>
      <c r="J70" s="1"/>
      <c r="L70" s="1"/>
      <c r="M70" s="1"/>
      <c r="O70" s="1"/>
      <c r="P70" s="1"/>
      <c r="R70" s="1"/>
    </row>
    <row r="71" spans="1:18">
      <c r="A71" s="1"/>
      <c r="B71" s="2"/>
      <c r="C71" s="2"/>
      <c r="D71" s="1"/>
      <c r="F71" s="1"/>
      <c r="G71" s="1"/>
      <c r="I71" s="1"/>
      <c r="J71" s="1"/>
      <c r="L71" s="1"/>
      <c r="M71" s="1"/>
      <c r="O71" s="1"/>
      <c r="P71" s="1"/>
      <c r="R71" s="1"/>
    </row>
    <row r="72" spans="1:18">
      <c r="A72" s="1"/>
      <c r="B72" s="2"/>
      <c r="C72" s="2"/>
      <c r="D72" s="1"/>
      <c r="F72" s="1"/>
      <c r="G72" s="1"/>
      <c r="I72" s="1"/>
      <c r="J72" s="1"/>
      <c r="L72" s="1"/>
      <c r="M72" s="1"/>
      <c r="O72" s="1"/>
      <c r="P72" s="1"/>
      <c r="R72" s="1"/>
    </row>
    <row r="73" spans="1:18">
      <c r="A73" s="1"/>
      <c r="B73" s="2"/>
      <c r="C73" s="2"/>
      <c r="D73" s="1"/>
      <c r="F73" s="1"/>
      <c r="G73" s="1"/>
      <c r="I73" s="1"/>
      <c r="J73" s="1"/>
      <c r="L73" s="1"/>
      <c r="M73" s="1"/>
      <c r="O73" s="1"/>
      <c r="P73" s="1"/>
      <c r="R73" s="1"/>
    </row>
    <row r="74" spans="1:18">
      <c r="A74" s="1"/>
      <c r="B74" s="2"/>
      <c r="C74" s="2"/>
      <c r="D74" s="1"/>
      <c r="F74" s="1"/>
      <c r="G74" s="1"/>
      <c r="I74" s="1"/>
      <c r="J74" s="1"/>
      <c r="L74" s="1"/>
      <c r="M74" s="1"/>
      <c r="O74" s="1"/>
      <c r="P74" s="1"/>
      <c r="R74" s="1"/>
    </row>
    <row r="75" spans="1:18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</sheetData>
  <mergeCells count="20">
    <mergeCell ref="S1:U1"/>
    <mergeCell ref="V1:X1"/>
    <mergeCell ref="D1:F1"/>
    <mergeCell ref="G1:I1"/>
    <mergeCell ref="J1:L1"/>
    <mergeCell ref="M1:O1"/>
    <mergeCell ref="P1:R1"/>
    <mergeCell ref="Y1:AA1"/>
    <mergeCell ref="AB1:AD1"/>
    <mergeCell ref="AE1:AG1"/>
    <mergeCell ref="AH1:AJ1"/>
    <mergeCell ref="AK1:AM1"/>
    <mergeCell ref="BC1:BE1"/>
    <mergeCell ref="BF1:BH1"/>
    <mergeCell ref="BI1:BK1"/>
    <mergeCell ref="AN1:AP1"/>
    <mergeCell ref="AQ1:AS1"/>
    <mergeCell ref="AT1:AV1"/>
    <mergeCell ref="AW1:AY1"/>
    <mergeCell ref="AZ1:BB1"/>
  </mergeCell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zoomScaleNormal="100" workbookViewId="0">
      <selection activeCell="E15" sqref="E15"/>
    </sheetView>
  </sheetViews>
  <sheetFormatPr defaultColWidth="14.7109375" defaultRowHeight="12.75"/>
  <cols>
    <col min="6" max="6" width="15.7109375" bestFit="1" customWidth="1"/>
    <col min="9" max="9" width="55.140625" customWidth="1"/>
    <col min="10" max="10" width="38.140625" customWidth="1"/>
  </cols>
  <sheetData>
    <row r="1" spans="1:10" ht="15.75">
      <c r="A1" s="53" t="s">
        <v>52</v>
      </c>
      <c r="B1" s="93" t="s">
        <v>53</v>
      </c>
      <c r="C1" s="55" t="s">
        <v>54</v>
      </c>
      <c r="D1" s="55" t="s">
        <v>55</v>
      </c>
      <c r="E1" s="55" t="s">
        <v>56</v>
      </c>
      <c r="F1" s="55" t="s">
        <v>57</v>
      </c>
      <c r="G1" s="54" t="s">
        <v>58</v>
      </c>
      <c r="H1" s="56" t="s">
        <v>59</v>
      </c>
      <c r="I1" s="56" t="s">
        <v>60</v>
      </c>
      <c r="J1" s="97" t="s">
        <v>61</v>
      </c>
    </row>
    <row r="2" spans="1:10" s="59" customFormat="1">
      <c r="A2" s="63" t="s">
        <v>62</v>
      </c>
      <c r="B2" s="73" t="s">
        <v>63</v>
      </c>
      <c r="C2" s="83" t="s">
        <v>63</v>
      </c>
      <c r="D2" s="58" t="s">
        <v>63</v>
      </c>
      <c r="E2" s="58" t="s">
        <v>63</v>
      </c>
      <c r="F2" s="57" t="s">
        <v>64</v>
      </c>
      <c r="G2" s="58" t="s">
        <v>63</v>
      </c>
      <c r="H2" s="58" t="s">
        <v>63</v>
      </c>
      <c r="I2" s="60"/>
      <c r="J2" s="77"/>
    </row>
    <row r="3" spans="1:10" s="59" customFormat="1">
      <c r="A3" s="66" t="s">
        <v>65</v>
      </c>
      <c r="B3" s="73" t="s">
        <v>63</v>
      </c>
      <c r="C3" s="83" t="s">
        <v>63</v>
      </c>
      <c r="D3" s="58" t="s">
        <v>63</v>
      </c>
      <c r="E3" s="58" t="s">
        <v>63</v>
      </c>
      <c r="F3" s="57" t="s">
        <v>64</v>
      </c>
      <c r="G3" s="58" t="s">
        <v>63</v>
      </c>
      <c r="H3" s="58" t="s">
        <v>63</v>
      </c>
      <c r="I3" s="94"/>
      <c r="J3" s="77"/>
    </row>
    <row r="4" spans="1:10" s="59" customFormat="1">
      <c r="A4" s="63" t="s">
        <v>66</v>
      </c>
      <c r="B4" s="73" t="s">
        <v>63</v>
      </c>
      <c r="C4" s="57" t="s">
        <v>63</v>
      </c>
      <c r="D4" s="58" t="s">
        <v>63</v>
      </c>
      <c r="E4" s="58" t="s">
        <v>63</v>
      </c>
      <c r="F4" s="57" t="s">
        <v>64</v>
      </c>
      <c r="G4" s="58" t="s">
        <v>63</v>
      </c>
      <c r="H4" s="60" t="s">
        <v>63</v>
      </c>
      <c r="I4" s="95"/>
      <c r="J4" s="77"/>
    </row>
    <row r="5" spans="1:10" s="59" customFormat="1">
      <c r="A5" s="66" t="s">
        <v>67</v>
      </c>
      <c r="B5" s="73" t="s">
        <v>63</v>
      </c>
      <c r="C5" s="57" t="s">
        <v>63</v>
      </c>
      <c r="D5" s="58" t="s">
        <v>63</v>
      </c>
      <c r="E5" s="58" t="s">
        <v>63</v>
      </c>
      <c r="F5" s="57" t="s">
        <v>64</v>
      </c>
      <c r="G5" s="58" t="s">
        <v>63</v>
      </c>
      <c r="H5" s="60" t="s">
        <v>63</v>
      </c>
      <c r="I5" s="96"/>
      <c r="J5" s="69"/>
    </row>
    <row r="6" spans="1:10" s="59" customFormat="1">
      <c r="A6" s="63" t="s">
        <v>68</v>
      </c>
      <c r="B6" s="73" t="s">
        <v>63</v>
      </c>
      <c r="C6" s="57" t="s">
        <v>63</v>
      </c>
      <c r="D6" s="58" t="s">
        <v>63</v>
      </c>
      <c r="E6" s="58" t="s">
        <v>63</v>
      </c>
      <c r="F6" s="57" t="s">
        <v>64</v>
      </c>
      <c r="G6" s="58" t="s">
        <v>63</v>
      </c>
      <c r="H6" s="60" t="s">
        <v>63</v>
      </c>
      <c r="I6" s="96"/>
      <c r="J6" s="69"/>
    </row>
    <row r="7" spans="1:10" s="59" customFormat="1">
      <c r="A7" s="66" t="s">
        <v>69</v>
      </c>
      <c r="B7" s="73" t="s">
        <v>63</v>
      </c>
      <c r="C7" s="57" t="s">
        <v>63</v>
      </c>
      <c r="D7" s="58" t="s">
        <v>63</v>
      </c>
      <c r="E7" s="58" t="s">
        <v>63</v>
      </c>
      <c r="F7" s="57" t="s">
        <v>64</v>
      </c>
      <c r="G7" s="58" t="s">
        <v>63</v>
      </c>
      <c r="H7" s="60" t="s">
        <v>63</v>
      </c>
      <c r="I7" s="95"/>
      <c r="J7" s="77"/>
    </row>
    <row r="8" spans="1:10" s="59" customFormat="1">
      <c r="A8" s="63" t="s">
        <v>70</v>
      </c>
      <c r="B8" s="73"/>
      <c r="C8" s="74"/>
      <c r="D8" s="75"/>
      <c r="E8" s="75"/>
      <c r="F8" s="76" t="s">
        <v>64</v>
      </c>
      <c r="G8" s="58"/>
      <c r="H8" s="60"/>
      <c r="I8" s="95"/>
      <c r="J8" s="77"/>
    </row>
    <row r="9" spans="1:10" s="59" customFormat="1">
      <c r="A9" s="66" t="s">
        <v>71</v>
      </c>
      <c r="B9" s="73" t="s">
        <v>63</v>
      </c>
      <c r="C9" s="92" t="s">
        <v>63</v>
      </c>
      <c r="D9" s="73" t="s">
        <v>63</v>
      </c>
      <c r="E9" s="73" t="s">
        <v>63</v>
      </c>
      <c r="F9" s="73" t="s">
        <v>64</v>
      </c>
      <c r="G9" s="57" t="s">
        <v>63</v>
      </c>
      <c r="H9" s="60" t="s">
        <v>63</v>
      </c>
      <c r="I9" s="95"/>
      <c r="J9" s="77"/>
    </row>
    <row r="10" spans="1:10" s="59" customFormat="1">
      <c r="A10" s="63" t="s">
        <v>72</v>
      </c>
      <c r="B10" s="73" t="s">
        <v>63</v>
      </c>
      <c r="C10" s="92" t="s">
        <v>63</v>
      </c>
      <c r="D10" s="73" t="s">
        <v>63</v>
      </c>
      <c r="E10" s="73" t="s">
        <v>63</v>
      </c>
      <c r="F10" s="73" t="s">
        <v>64</v>
      </c>
      <c r="G10" s="57" t="s">
        <v>63</v>
      </c>
      <c r="H10" s="60" t="s">
        <v>63</v>
      </c>
      <c r="I10" s="95"/>
      <c r="J10" s="77"/>
    </row>
    <row r="11" spans="1:10" s="59" customFormat="1">
      <c r="A11" s="66" t="s">
        <v>73</v>
      </c>
      <c r="B11" s="73" t="s">
        <v>63</v>
      </c>
      <c r="C11" s="92" t="s">
        <v>63</v>
      </c>
      <c r="D11" s="73" t="s">
        <v>63</v>
      </c>
      <c r="E11" s="73" t="s">
        <v>63</v>
      </c>
      <c r="F11" s="73" t="s">
        <v>64</v>
      </c>
      <c r="G11" s="57" t="s">
        <v>63</v>
      </c>
      <c r="H11" s="60" t="s">
        <v>63</v>
      </c>
      <c r="I11" s="95"/>
      <c r="J11" s="77"/>
    </row>
    <row r="12" spans="1:10" s="59" customFormat="1">
      <c r="A12" s="63" t="s">
        <v>74</v>
      </c>
      <c r="B12" s="73" t="s">
        <v>63</v>
      </c>
      <c r="C12" s="92" t="s">
        <v>63</v>
      </c>
      <c r="D12" s="73" t="s">
        <v>63</v>
      </c>
      <c r="E12" s="73" t="s">
        <v>63</v>
      </c>
      <c r="F12" s="73" t="s">
        <v>64</v>
      </c>
      <c r="G12" s="57" t="s">
        <v>63</v>
      </c>
      <c r="H12" s="60" t="s">
        <v>63</v>
      </c>
      <c r="I12" s="95"/>
      <c r="J12" s="77"/>
    </row>
    <row r="13" spans="1:10">
      <c r="A13" s="66" t="s">
        <v>75</v>
      </c>
      <c r="B13" s="73" t="s">
        <v>63</v>
      </c>
      <c r="C13" s="92" t="s">
        <v>63</v>
      </c>
      <c r="D13" s="73" t="s">
        <v>63</v>
      </c>
      <c r="E13" s="73" t="s">
        <v>63</v>
      </c>
      <c r="F13" s="73" t="s">
        <v>64</v>
      </c>
      <c r="G13" s="57" t="s">
        <v>63</v>
      </c>
      <c r="H13" s="60" t="s">
        <v>63</v>
      </c>
      <c r="I13" s="77"/>
      <c r="J13" s="77"/>
    </row>
    <row r="14" spans="1:10">
      <c r="A14" s="63" t="s">
        <v>76</v>
      </c>
      <c r="B14" s="73" t="s">
        <v>63</v>
      </c>
      <c r="C14" s="92" t="s">
        <v>63</v>
      </c>
      <c r="D14" s="73" t="s">
        <v>63</v>
      </c>
      <c r="E14" s="73" t="s">
        <v>63</v>
      </c>
      <c r="F14" s="73" t="s">
        <v>64</v>
      </c>
      <c r="G14" s="57" t="s">
        <v>63</v>
      </c>
      <c r="H14" s="58" t="s">
        <v>63</v>
      </c>
      <c r="I14" s="60"/>
      <c r="J14" s="69"/>
    </row>
    <row r="15" spans="1:10">
      <c r="A15" s="63" t="s">
        <v>77</v>
      </c>
      <c r="B15" s="73" t="s">
        <v>63</v>
      </c>
      <c r="C15" s="92" t="s">
        <v>63</v>
      </c>
      <c r="D15" s="73" t="s">
        <v>63</v>
      </c>
      <c r="E15" s="73" t="s">
        <v>63</v>
      </c>
      <c r="F15" s="73" t="s">
        <v>64</v>
      </c>
      <c r="G15" s="57" t="s">
        <v>63</v>
      </c>
      <c r="H15" s="60" t="s">
        <v>63</v>
      </c>
      <c r="I15" s="60"/>
      <c r="J15" s="69"/>
    </row>
    <row r="16" spans="1:10">
      <c r="A16" s="63" t="s">
        <v>78</v>
      </c>
      <c r="B16" s="73" t="s">
        <v>63</v>
      </c>
      <c r="C16" s="92" t="s">
        <v>63</v>
      </c>
      <c r="D16" s="73" t="s">
        <v>63</v>
      </c>
      <c r="E16" s="73" t="s">
        <v>63</v>
      </c>
      <c r="F16" s="73" t="s">
        <v>64</v>
      </c>
      <c r="G16" s="57" t="s">
        <v>63</v>
      </c>
      <c r="H16" s="58" t="s">
        <v>63</v>
      </c>
      <c r="I16" s="58"/>
      <c r="J16" s="60"/>
    </row>
    <row r="17" spans="1:10">
      <c r="A17" s="63" t="s">
        <v>79</v>
      </c>
      <c r="B17" s="73" t="s">
        <v>63</v>
      </c>
      <c r="C17" s="92" t="s">
        <v>63</v>
      </c>
      <c r="D17" s="73" t="s">
        <v>63</v>
      </c>
      <c r="E17" s="73" t="s">
        <v>63</v>
      </c>
      <c r="F17" s="73" t="s">
        <v>64</v>
      </c>
      <c r="G17" s="57" t="s">
        <v>63</v>
      </c>
      <c r="H17" s="58" t="s">
        <v>63</v>
      </c>
      <c r="I17" s="60"/>
      <c r="J17" s="69"/>
    </row>
    <row r="18" spans="1:10">
      <c r="A18" s="63" t="s">
        <v>80</v>
      </c>
      <c r="B18" s="73" t="s">
        <v>63</v>
      </c>
      <c r="C18" s="92" t="s">
        <v>63</v>
      </c>
      <c r="D18" s="73" t="s">
        <v>63</v>
      </c>
      <c r="E18" s="73" t="s">
        <v>63</v>
      </c>
      <c r="F18" s="73" t="s">
        <v>64</v>
      </c>
      <c r="G18" s="57" t="s">
        <v>63</v>
      </c>
      <c r="H18" s="58" t="s">
        <v>63</v>
      </c>
      <c r="I18" s="58"/>
      <c r="J18" s="60"/>
    </row>
    <row r="19" spans="1:10">
      <c r="A19" s="63" t="s">
        <v>81</v>
      </c>
      <c r="B19" s="73"/>
      <c r="C19" s="92"/>
      <c r="D19" s="73"/>
      <c r="E19" s="73"/>
      <c r="F19" s="73"/>
      <c r="G19" s="57"/>
      <c r="H19" s="58"/>
      <c r="I19" s="60"/>
      <c r="J19" s="69"/>
    </row>
    <row r="20" spans="1:10">
      <c r="A20" s="63" t="s">
        <v>82</v>
      </c>
      <c r="B20" s="73"/>
      <c r="C20" s="92"/>
      <c r="D20" s="73"/>
      <c r="E20" s="73"/>
      <c r="F20" s="73"/>
      <c r="G20" s="57"/>
      <c r="H20" s="58"/>
      <c r="I20" s="60"/>
      <c r="J20" s="69"/>
    </row>
    <row r="21" spans="1:10">
      <c r="A21" s="63" t="s">
        <v>83</v>
      </c>
      <c r="B21" s="73"/>
      <c r="C21" s="92"/>
      <c r="D21" s="73"/>
      <c r="E21" s="73"/>
      <c r="F21" s="73"/>
      <c r="G21" s="57"/>
      <c r="H21" s="58"/>
      <c r="I21" s="60"/>
      <c r="J21" s="69"/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24"/>
  <sheetViews>
    <sheetView zoomScaleNormal="100" workbookViewId="0">
      <selection activeCell="A21" sqref="A21"/>
    </sheetView>
  </sheetViews>
  <sheetFormatPr defaultColWidth="14.7109375" defaultRowHeight="12.75"/>
  <cols>
    <col min="1" max="1" width="15" customWidth="1"/>
    <col min="2" max="2" width="24.7109375" customWidth="1"/>
    <col min="5" max="9" width="14.7109375" customWidth="1"/>
  </cols>
  <sheetData>
    <row r="3" spans="1:11">
      <c r="K3">
        <v>2.5</v>
      </c>
    </row>
    <row r="4" spans="1:11" ht="41.25">
      <c r="B4" s="69" t="s">
        <v>84</v>
      </c>
      <c r="C4" s="69" t="s">
        <v>85</v>
      </c>
      <c r="D4" s="69" t="s">
        <v>54</v>
      </c>
      <c r="E4" s="88" t="str">
        <f>PAD!A2</f>
        <v>1. Experiencia Docente Universitaria (4.5p)</v>
      </c>
      <c r="F4" s="61" t="str">
        <f>PAD!A7</f>
        <v>2. Otra Experiencia Docente del área de conocimiento (1.5p)</v>
      </c>
      <c r="G4" s="61" t="str">
        <f>PAD!A12</f>
        <v>3. Experiencia Profesional afín (1p)</v>
      </c>
      <c r="H4" s="61" t="str">
        <f>PAD!A16</f>
        <v>3. Experiencia Investigadora afín (1p)</v>
      </c>
      <c r="I4" s="61" t="str">
        <f>PAD!A24</f>
        <v>4. Formación Académica (1,5p)</v>
      </c>
      <c r="J4" s="62" t="str">
        <f>PAD!A30</f>
        <v>5. Grado de Doctor (0,5p)</v>
      </c>
      <c r="K4" s="70" t="s">
        <v>86</v>
      </c>
    </row>
    <row r="5" spans="1:11">
      <c r="A5" s="63" t="s">
        <v>62</v>
      </c>
      <c r="B5" s="73" t="s">
        <v>87</v>
      </c>
      <c r="C5" s="73" t="s">
        <v>88</v>
      </c>
      <c r="D5" s="73" t="s">
        <v>89</v>
      </c>
      <c r="E5" s="89">
        <f>PAD!E6</f>
        <v>0</v>
      </c>
      <c r="F5" s="64">
        <f>PAD!E11</f>
        <v>0</v>
      </c>
      <c r="G5" s="65">
        <f>PAD!E15</f>
        <v>0</v>
      </c>
      <c r="H5" s="64">
        <f>PAD!E23</f>
        <v>0</v>
      </c>
      <c r="I5" s="64">
        <f>PAD!E29</f>
        <v>1.5</v>
      </c>
      <c r="J5" s="64">
        <f>PAD!E31</f>
        <v>0.5</v>
      </c>
      <c r="K5" s="71">
        <f>SUM(E5:J5)</f>
        <v>2</v>
      </c>
    </row>
    <row r="6" spans="1:11">
      <c r="A6" s="66" t="s">
        <v>65</v>
      </c>
      <c r="B6" s="73" t="s">
        <v>90</v>
      </c>
      <c r="C6" s="73" t="s">
        <v>91</v>
      </c>
      <c r="D6" s="73" t="s">
        <v>92</v>
      </c>
      <c r="E6" s="90">
        <f>PAD!H6</f>
        <v>0</v>
      </c>
      <c r="F6" s="65">
        <f>PAD!H11</f>
        <v>1.5</v>
      </c>
      <c r="G6" s="65">
        <f>PAD!H15</f>
        <v>1</v>
      </c>
      <c r="H6" s="65">
        <f>PAD!H23</f>
        <v>0</v>
      </c>
      <c r="I6" s="65">
        <f>PAD!H29</f>
        <v>1.5</v>
      </c>
      <c r="J6" s="65">
        <f>PAD!H31</f>
        <v>0</v>
      </c>
      <c r="K6" s="72">
        <f>SUM(E6:J6)</f>
        <v>4</v>
      </c>
    </row>
    <row r="7" spans="1:11">
      <c r="A7" s="63" t="s">
        <v>66</v>
      </c>
      <c r="B7" s="73" t="s">
        <v>93</v>
      </c>
      <c r="C7" s="73" t="s">
        <v>94</v>
      </c>
      <c r="D7" s="73" t="s">
        <v>95</v>
      </c>
      <c r="E7" s="90">
        <f>PAD!K6</f>
        <v>0</v>
      </c>
      <c r="F7" s="65">
        <f>PAD!K11</f>
        <v>0</v>
      </c>
      <c r="G7" s="67">
        <f>PAD!K15</f>
        <v>0</v>
      </c>
      <c r="H7" s="65">
        <f>PAD!K23</f>
        <v>0</v>
      </c>
      <c r="I7" s="65">
        <f>PAD!K29</f>
        <v>0.60000000000000009</v>
      </c>
      <c r="J7" s="65">
        <f>PAD!K31</f>
        <v>0</v>
      </c>
      <c r="K7" s="72">
        <f>SUM(E7:J7)</f>
        <v>0.60000000000000009</v>
      </c>
    </row>
    <row r="8" spans="1:11">
      <c r="A8" s="66" t="s">
        <v>67</v>
      </c>
      <c r="B8" s="73" t="s">
        <v>96</v>
      </c>
      <c r="C8" s="73" t="s">
        <v>97</v>
      </c>
      <c r="D8" s="73" t="s">
        <v>98</v>
      </c>
      <c r="E8" s="90">
        <f>PAD!N6</f>
        <v>0</v>
      </c>
      <c r="F8" s="65">
        <f>PAD!N11</f>
        <v>0</v>
      </c>
      <c r="G8" s="65">
        <f>PAD!N15</f>
        <v>1</v>
      </c>
      <c r="H8" s="65">
        <f>PAD!N23</f>
        <v>1</v>
      </c>
      <c r="I8" s="65">
        <f>PAD!N29</f>
        <v>1.5</v>
      </c>
      <c r="J8" s="65">
        <f>PAD!N31</f>
        <v>0</v>
      </c>
      <c r="K8" s="72">
        <f>SUM(E8:J8)</f>
        <v>3.5</v>
      </c>
    </row>
    <row r="9" spans="1:11">
      <c r="A9" s="63" t="s">
        <v>68</v>
      </c>
      <c r="B9" s="73" t="s">
        <v>99</v>
      </c>
      <c r="C9" s="73" t="s">
        <v>100</v>
      </c>
      <c r="D9" s="73" t="s">
        <v>101</v>
      </c>
      <c r="E9" s="90">
        <f>PAD!Q6</f>
        <v>0.35</v>
      </c>
      <c r="F9" s="65">
        <f>PAD!Q11</f>
        <v>0</v>
      </c>
      <c r="G9" s="65">
        <f>PAD!Q15</f>
        <v>1</v>
      </c>
      <c r="H9" s="65">
        <f>PAD!Q23</f>
        <v>1</v>
      </c>
      <c r="I9" s="65">
        <f>PAD!Q29</f>
        <v>1.5</v>
      </c>
      <c r="J9" s="65">
        <f>PAD!Q31</f>
        <v>0.5</v>
      </c>
      <c r="K9" s="72">
        <f>SUM(E9:J9)</f>
        <v>4.3499999999999996</v>
      </c>
    </row>
    <row r="10" spans="1:11">
      <c r="A10" s="66" t="s">
        <v>69</v>
      </c>
      <c r="B10" s="73" t="s">
        <v>102</v>
      </c>
      <c r="C10" s="73" t="s">
        <v>103</v>
      </c>
      <c r="D10" s="73" t="s">
        <v>104</v>
      </c>
      <c r="E10" s="90">
        <f>PAD!T6</f>
        <v>0</v>
      </c>
      <c r="F10" s="68">
        <f>PAD!T11</f>
        <v>0</v>
      </c>
      <c r="G10" s="65">
        <f>PAD!T15</f>
        <v>0.68465753424657527</v>
      </c>
      <c r="H10" s="65">
        <f>PAD!T23</f>
        <v>0</v>
      </c>
      <c r="I10" s="65">
        <f>PAD!T29</f>
        <v>0.60000000000000009</v>
      </c>
      <c r="J10" s="65">
        <f>PAD!T31</f>
        <v>0</v>
      </c>
      <c r="K10" s="72">
        <f>SUM(E10:J10)</f>
        <v>1.2846575342465754</v>
      </c>
    </row>
    <row r="11" spans="1:11">
      <c r="A11" s="66" t="s">
        <v>70</v>
      </c>
      <c r="B11" s="73"/>
      <c r="C11" s="73"/>
      <c r="D11" s="73"/>
      <c r="E11" s="91"/>
      <c r="F11" s="82"/>
      <c r="G11" s="81"/>
      <c r="H11" s="81"/>
      <c r="I11" s="81"/>
      <c r="J11" s="81"/>
      <c r="K11" s="100"/>
    </row>
    <row r="12" spans="1:11">
      <c r="A12" s="63" t="s">
        <v>71</v>
      </c>
      <c r="B12" s="73" t="s">
        <v>105</v>
      </c>
      <c r="C12" s="73" t="s">
        <v>106</v>
      </c>
      <c r="D12" s="73" t="s">
        <v>107</v>
      </c>
      <c r="E12" s="91">
        <f>PAD!Z$6</f>
        <v>0</v>
      </c>
      <c r="F12" s="82">
        <f>PAD!Z$11</f>
        <v>0</v>
      </c>
      <c r="G12" s="81">
        <f>PAD!Z$15</f>
        <v>1</v>
      </c>
      <c r="H12" s="81">
        <f>PAD!Z$23</f>
        <v>0.24000000000000002</v>
      </c>
      <c r="I12" s="81">
        <f>PAD!Z$29</f>
        <v>1.5</v>
      </c>
      <c r="J12" s="81">
        <f>PAD!Z$31</f>
        <v>0</v>
      </c>
      <c r="K12" s="79">
        <f>SUM(E12:J12)</f>
        <v>2.74</v>
      </c>
    </row>
    <row r="13" spans="1:11">
      <c r="A13" s="66" t="s">
        <v>72</v>
      </c>
      <c r="B13" s="73" t="s">
        <v>108</v>
      </c>
      <c r="C13" s="73" t="s">
        <v>109</v>
      </c>
      <c r="D13" s="73" t="s">
        <v>110</v>
      </c>
      <c r="E13" s="81">
        <f>PAD!AC$6</f>
        <v>0.13222222222222221</v>
      </c>
      <c r="F13" s="82">
        <f>PAD!AC$11</f>
        <v>0.04</v>
      </c>
      <c r="G13" s="81">
        <f>PAD!AC$15</f>
        <v>1</v>
      </c>
      <c r="H13" s="81">
        <f>PAD!AC$23</f>
        <v>0.77999999999999992</v>
      </c>
      <c r="I13" s="81">
        <f>PAD!AC$29</f>
        <v>1.5</v>
      </c>
      <c r="J13" s="81">
        <f>PAD!AC$31</f>
        <v>0</v>
      </c>
      <c r="K13" s="80">
        <f>SUM(E13:J13)</f>
        <v>3.4522222222222223</v>
      </c>
    </row>
    <row r="14" spans="1:11">
      <c r="A14" s="63" t="s">
        <v>73</v>
      </c>
      <c r="B14" s="73" t="s">
        <v>111</v>
      </c>
      <c r="C14" s="73" t="s">
        <v>112</v>
      </c>
      <c r="D14" s="73" t="s">
        <v>113</v>
      </c>
      <c r="E14" s="81">
        <f>PAD!AF$6</f>
        <v>0.23333333333333334</v>
      </c>
      <c r="F14" s="82">
        <f>PAD!AF$11</f>
        <v>0</v>
      </c>
      <c r="G14" s="81">
        <f>PAD!AF$15</f>
        <v>1</v>
      </c>
      <c r="H14" s="81">
        <f>PAD!AF$23</f>
        <v>0.27499999999999997</v>
      </c>
      <c r="I14" s="81">
        <f>PAD!AF$29</f>
        <v>1.5</v>
      </c>
      <c r="J14" s="81">
        <f>PAD!AF$31</f>
        <v>0</v>
      </c>
      <c r="K14" s="80">
        <f>SUM(E14:J14)</f>
        <v>3.0083333333333333</v>
      </c>
    </row>
    <row r="15" spans="1:11">
      <c r="A15" s="66" t="s">
        <v>74</v>
      </c>
      <c r="B15" s="73" t="s">
        <v>114</v>
      </c>
      <c r="C15" s="73" t="s">
        <v>115</v>
      </c>
      <c r="D15" s="73" t="s">
        <v>116</v>
      </c>
      <c r="E15" s="81">
        <f>PAD!AI$6</f>
        <v>0</v>
      </c>
      <c r="F15" s="82">
        <f>PAD!AI$11</f>
        <v>3.5555555555555556E-2</v>
      </c>
      <c r="G15" s="81">
        <f>PAD!AI$15</f>
        <v>1</v>
      </c>
      <c r="H15" s="81">
        <f>PAD!AI$23</f>
        <v>0.38999999999999996</v>
      </c>
      <c r="I15" s="81">
        <f>PAD!AI$29</f>
        <v>1.5</v>
      </c>
      <c r="J15" s="81">
        <f>PAD!AI$31</f>
        <v>0</v>
      </c>
      <c r="K15" s="80">
        <f>SUM(E15:J15)</f>
        <v>2.9255555555555555</v>
      </c>
    </row>
    <row r="16" spans="1:11">
      <c r="A16" s="63" t="s">
        <v>75</v>
      </c>
      <c r="B16" s="73" t="s">
        <v>117</v>
      </c>
      <c r="C16" s="73" t="s">
        <v>100</v>
      </c>
      <c r="D16" s="73" t="s">
        <v>118</v>
      </c>
      <c r="E16" s="81">
        <f>PAD!AL$6</f>
        <v>0</v>
      </c>
      <c r="F16" s="82">
        <f>PAD!AL$11</f>
        <v>0</v>
      </c>
      <c r="G16" s="81">
        <f>PAD!AL$15</f>
        <v>1</v>
      </c>
      <c r="H16" s="81">
        <f>PAD!AL$23</f>
        <v>0</v>
      </c>
      <c r="I16" s="81">
        <f>PAD!AL$29</f>
        <v>0.6</v>
      </c>
      <c r="J16" s="81">
        <f>PAD!AL$31</f>
        <v>0</v>
      </c>
      <c r="K16" s="80">
        <f>SUM(E16:J16)</f>
        <v>1.6</v>
      </c>
    </row>
    <row r="17" spans="1:11">
      <c r="A17" s="66" t="s">
        <v>76</v>
      </c>
      <c r="B17" s="73" t="s">
        <v>119</v>
      </c>
      <c r="C17" s="73" t="s">
        <v>120</v>
      </c>
      <c r="D17" s="73" t="s">
        <v>121</v>
      </c>
      <c r="E17" s="81">
        <f>PAD!AO$6</f>
        <v>0</v>
      </c>
      <c r="F17" s="82">
        <f>PAD!AO$11</f>
        <v>0</v>
      </c>
      <c r="G17" s="81">
        <f>PAD!AO$15</f>
        <v>0.43438356164383557</v>
      </c>
      <c r="H17" s="81">
        <f>PAD!AO$23</f>
        <v>0</v>
      </c>
      <c r="I17" s="81">
        <f>PAD!AO$29</f>
        <v>1.5</v>
      </c>
      <c r="J17" s="81">
        <f>PAD!AO$31</f>
        <v>0</v>
      </c>
      <c r="K17" s="80">
        <f>SUM(E17:J17)</f>
        <v>1.9343835616438356</v>
      </c>
    </row>
    <row r="18" spans="1:11">
      <c r="A18" s="66" t="s">
        <v>77</v>
      </c>
      <c r="B18" s="73" t="s">
        <v>122</v>
      </c>
      <c r="C18" s="73" t="s">
        <v>123</v>
      </c>
      <c r="D18" s="73" t="s">
        <v>124</v>
      </c>
      <c r="E18" s="81">
        <f>PAD!AR$6</f>
        <v>0</v>
      </c>
      <c r="F18" s="82">
        <f>PAD!AR$11</f>
        <v>0</v>
      </c>
      <c r="G18" s="81">
        <f>PAD!AR$15</f>
        <v>1</v>
      </c>
      <c r="H18" s="81">
        <f>PAD!AR$23</f>
        <v>0</v>
      </c>
      <c r="I18" s="81">
        <f>PAD!AR$29</f>
        <v>1.5</v>
      </c>
      <c r="J18" s="81">
        <f>PAD!AR$31</f>
        <v>0</v>
      </c>
      <c r="K18" s="80">
        <f>SUM(E18:J18)</f>
        <v>2.5</v>
      </c>
    </row>
    <row r="19" spans="1:11">
      <c r="A19" s="63" t="s">
        <v>78</v>
      </c>
      <c r="B19" s="73" t="s">
        <v>125</v>
      </c>
      <c r="C19" s="73" t="s">
        <v>126</v>
      </c>
      <c r="D19" s="73" t="s">
        <v>127</v>
      </c>
      <c r="E19" s="81">
        <f>PAD!AU$6</f>
        <v>0</v>
      </c>
      <c r="F19" s="82">
        <f>PAD!AU$11</f>
        <v>0</v>
      </c>
      <c r="G19" s="81">
        <f>PAD!AU$15</f>
        <v>0</v>
      </c>
      <c r="H19" s="81">
        <f>PAD!AU$23</f>
        <v>0</v>
      </c>
      <c r="I19" s="81">
        <f>PAD!AU$29</f>
        <v>1.5</v>
      </c>
      <c r="J19" s="81">
        <f>PAD!AU$31</f>
        <v>0</v>
      </c>
      <c r="K19" s="79">
        <f>SUM(E19:J19)</f>
        <v>1.5</v>
      </c>
    </row>
    <row r="20" spans="1:11">
      <c r="A20" s="66" t="s">
        <v>79</v>
      </c>
      <c r="B20" s="73" t="s">
        <v>128</v>
      </c>
      <c r="C20" s="73" t="s">
        <v>129</v>
      </c>
      <c r="D20" s="73" t="s">
        <v>130</v>
      </c>
      <c r="E20" s="81">
        <f>PAD!AX$6</f>
        <v>0</v>
      </c>
      <c r="F20" s="82">
        <f>PAD!AX$11</f>
        <v>0</v>
      </c>
      <c r="G20" s="81">
        <f>PAD!AX$15</f>
        <v>0.24903846153846154</v>
      </c>
      <c r="H20" s="81">
        <f>PAD!AX$23</f>
        <v>0</v>
      </c>
      <c r="I20" s="81">
        <f>PAD!AX$29</f>
        <v>0.60000000000000009</v>
      </c>
      <c r="J20" s="81">
        <f>PAD!AX$31</f>
        <v>0</v>
      </c>
      <c r="K20" s="80">
        <f>SUM(E20:J20)</f>
        <v>0.84903846153846163</v>
      </c>
    </row>
    <row r="21" spans="1:11">
      <c r="A21" s="63" t="s">
        <v>80</v>
      </c>
      <c r="B21" s="73" t="s">
        <v>131</v>
      </c>
      <c r="C21" s="73" t="s">
        <v>106</v>
      </c>
      <c r="D21" s="73" t="s">
        <v>132</v>
      </c>
      <c r="E21" s="81">
        <f>PAD!BA$6</f>
        <v>0</v>
      </c>
      <c r="F21" s="82">
        <f>PAD!BA$11</f>
        <v>0</v>
      </c>
      <c r="G21" s="81">
        <f>PAD!BA$15</f>
        <v>0.88653846153846139</v>
      </c>
      <c r="H21" s="81">
        <f>PAD!BA$23</f>
        <v>0</v>
      </c>
      <c r="I21" s="81">
        <f>PAD!BA$29</f>
        <v>1.5</v>
      </c>
      <c r="J21" s="81">
        <f>PAD!BA$31</f>
        <v>0</v>
      </c>
      <c r="K21" s="106">
        <f>SUM(E21:J21)</f>
        <v>2.3865384615384615</v>
      </c>
    </row>
    <row r="22" spans="1:11">
      <c r="A22" s="63" t="s">
        <v>81</v>
      </c>
      <c r="B22" s="73"/>
      <c r="C22" s="73"/>
      <c r="D22" s="73"/>
      <c r="E22" s="81">
        <f>PAD!BD$6</f>
        <v>0</v>
      </c>
      <c r="F22" s="82">
        <f>PAD!BD$11</f>
        <v>0</v>
      </c>
      <c r="G22" s="81">
        <f>PAD!BD$15</f>
        <v>0</v>
      </c>
      <c r="H22" s="81">
        <f>PAD!BD$23</f>
        <v>0</v>
      </c>
      <c r="I22" s="81">
        <f>PAD!BD$29</f>
        <v>0</v>
      </c>
      <c r="J22" s="85">
        <f>PAD!BD$31</f>
        <v>0</v>
      </c>
      <c r="K22" s="69"/>
    </row>
    <row r="23" spans="1:11">
      <c r="A23" s="66" t="s">
        <v>82</v>
      </c>
      <c r="B23" s="73"/>
      <c r="C23" s="73"/>
      <c r="D23" s="73"/>
      <c r="E23" s="81">
        <f>PAD!BG$6</f>
        <v>0</v>
      </c>
      <c r="F23" s="82">
        <f>PAD!BG$11</f>
        <v>0</v>
      </c>
      <c r="G23" s="85">
        <f>PAD!BG$15</f>
        <v>0</v>
      </c>
      <c r="H23" s="87">
        <f>PAD!BG$23</f>
        <v>0</v>
      </c>
      <c r="I23" s="87">
        <f>PAD!BG$29</f>
        <v>0</v>
      </c>
      <c r="J23" s="105">
        <f>PAD!BG$31</f>
        <v>0</v>
      </c>
      <c r="K23" s="69"/>
    </row>
    <row r="24" spans="1:11">
      <c r="A24" s="63" t="s">
        <v>83</v>
      </c>
      <c r="B24" s="73"/>
      <c r="C24" s="73"/>
      <c r="D24" s="73"/>
      <c r="E24" s="78">
        <f>PAD!BJ$6</f>
        <v>0</v>
      </c>
      <c r="F24" s="84">
        <f>PAD!BJ$11</f>
        <v>0</v>
      </c>
      <c r="G24" s="86">
        <f>PAD!BJ$15</f>
        <v>0</v>
      </c>
      <c r="H24" s="78">
        <f>PAD!BJ$23</f>
        <v>0</v>
      </c>
      <c r="I24" s="78">
        <f>PAD!BJ$29</f>
        <v>0</v>
      </c>
      <c r="J24" s="86">
        <f>PAD!BJ$31</f>
        <v>0</v>
      </c>
      <c r="K24" s="69"/>
    </row>
  </sheetData>
  <autoFilter ref="A4:K10" xr:uid="{00000000-0009-0000-0000-000002000000}">
    <sortState xmlns:xlrd2="http://schemas.microsoft.com/office/spreadsheetml/2017/richdata2" ref="A5:K10">
      <sortCondition descending="1" ref="E5:E10"/>
    </sortState>
  </autoFilter>
  <conditionalFormatting sqref="K5:K10 K12:K21">
    <cfRule type="cellIs" dxfId="1" priority="2" operator="greaterThanOrEqual">
      <formula>$K$3</formula>
    </cfRule>
  </conditionalFormatting>
  <conditionalFormatting sqref="K5:K10 K12:K21">
    <cfRule type="cellIs" dxfId="0" priority="1" operator="lessThan">
      <formula>$K$3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EA5D753804204DB2ACAC4FC3C245A2" ma:contentTypeVersion="3" ma:contentTypeDescription="Crear nuevo documento." ma:contentTypeScope="" ma:versionID="3a1984f5179a12bc923b2a64c6981761">
  <xsd:schema xmlns:xsd="http://www.w3.org/2001/XMLSchema" xmlns:xs="http://www.w3.org/2001/XMLSchema" xmlns:p="http://schemas.microsoft.com/office/2006/metadata/properties" xmlns:ns2="af5779ec-b004-4fcd-9285-0b37796c54aa" targetNamespace="http://schemas.microsoft.com/office/2006/metadata/properties" ma:root="true" ma:fieldsID="fe1b66d6bb5c5b1acefe116f5c42aeae" ns2:_="">
    <xsd:import namespace="af5779ec-b004-4fcd-9285-0b37796c54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779ec-b004-4fcd-9285-0b37796c5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3B23A3-5117-4D28-B192-CC819EEDD62D}"/>
</file>

<file path=customXml/itemProps2.xml><?xml version="1.0" encoding="utf-8"?>
<ds:datastoreItem xmlns:ds="http://schemas.openxmlformats.org/officeDocument/2006/customXml" ds:itemID="{C8E337E2-2D07-474E-9882-E3C61C57E149}"/>
</file>

<file path=customXml/itemProps3.xml><?xml version="1.0" encoding="utf-8"?>
<ds:datastoreItem xmlns:ds="http://schemas.openxmlformats.org/officeDocument/2006/customXml" ds:itemID="{B05E8E9A-F2BF-4816-AAD2-8BC0F48A29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31</cp:revision>
  <dcterms:created xsi:type="dcterms:W3CDTF">2003-12-18T08:15:45Z</dcterms:created>
  <dcterms:modified xsi:type="dcterms:W3CDTF">2026-01-12T11:08:46Z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0x0101004BEA5D753804204DB2ACAC4FC3C245A2</vt:lpwstr>
  </property>
  <property fmtid="{D5CDD505-2E9C-101B-9397-08002B2CF9AE}" pid="3" name="MediaServiceImageTags">
    <vt:lpwstr/>
  </property>
</Properties>
</file>